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1340" windowHeight="6030" tabRatio="993" activeTab="1"/>
  </bookViews>
  <sheets>
    <sheet name="CovBS sk" sheetId="1" r:id="rId1"/>
    <sheet name="Assets sk" sheetId="2" r:id="rId2"/>
    <sheet name="E+L sk" sheetId="3" r:id="rId3"/>
    <sheet name="IS sk" sheetId="4" r:id="rId4"/>
  </sheets>
  <definedNames>
    <definedName name="_xlnm.Print_Area" localSheetId="0">'CovBS sk'!$A$1:$AK$55</definedName>
    <definedName name="_xlnm.Print_Area" localSheetId="2">'E+L sk'!$A$1:$H$73</definedName>
    <definedName name="_xlnm.Print_Area" localSheetId="3">'IS sk'!$A$1:$I$66</definedName>
    <definedName name="_xlnm.Print_Titles" localSheetId="1">'Assets sk'!$1:$7</definedName>
    <definedName name="_xlnm.Print_Titles" localSheetId="2">'E+L sk'!$1:$6</definedName>
    <definedName name="_xlnm.Print_Titles" localSheetId="3">'IS sk'!$1:$5</definedName>
    <definedName name="VTM_1" hidden="1">'CovBS sk'!$B$26</definedName>
  </definedNames>
  <calcPr fullCalcOnLoad="1"/>
</workbook>
</file>

<file path=xl/sharedStrings.xml><?xml version="1.0" encoding="utf-8"?>
<sst xmlns="http://schemas.openxmlformats.org/spreadsheetml/2006/main" count="709" uniqueCount="451">
  <si>
    <t>Mzdové náklady (521, 522)</t>
  </si>
  <si>
    <t>Odmeny členom orgánov spoločnosti a družstva (523)</t>
  </si>
  <si>
    <t>Náklady na sociálne poistenie (524, 525, 526)</t>
  </si>
  <si>
    <t>Sociálne náklady (527, 528)</t>
  </si>
  <si>
    <t>Dane a poplatky (účtová skupina 53)</t>
  </si>
  <si>
    <t>Tržby z predaja cenných papierov a podielov (661)</t>
  </si>
  <si>
    <t>Predané cenné papiere a podiely (561)</t>
  </si>
  <si>
    <t>Náklady na krátkodobý finančný majetok (566)</t>
  </si>
  <si>
    <t>Kurzové zisky (663)</t>
  </si>
  <si>
    <t>Kurzové straty (563)</t>
  </si>
  <si>
    <t>Ostatné výnosy z finančnej činnosti (668)</t>
  </si>
  <si>
    <t>Ostatné náklady na finančnú činnosť (568, 569)</t>
  </si>
  <si>
    <t>a</t>
  </si>
  <si>
    <t>b</t>
  </si>
  <si>
    <t>c</t>
  </si>
  <si>
    <t xml:space="preserve">            </t>
  </si>
  <si>
    <t>x</t>
  </si>
  <si>
    <t>A.</t>
  </si>
  <si>
    <t>B.</t>
  </si>
  <si>
    <t>B.I.</t>
  </si>
  <si>
    <t>B.I.1.</t>
  </si>
  <si>
    <t>B.II.</t>
  </si>
  <si>
    <t>B.III.</t>
  </si>
  <si>
    <t>B.III.1.</t>
  </si>
  <si>
    <t>C.</t>
  </si>
  <si>
    <t>D.</t>
  </si>
  <si>
    <t>A.I.</t>
  </si>
  <si>
    <t>A.I.1.</t>
  </si>
  <si>
    <t>A.II.</t>
  </si>
  <si>
    <t>A.III.</t>
  </si>
  <si>
    <t>A.III.1.</t>
  </si>
  <si>
    <t>A.IV.</t>
  </si>
  <si>
    <t>A.IV.1.</t>
  </si>
  <si>
    <t>A.V.</t>
  </si>
  <si>
    <t>B.II.1.</t>
  </si>
  <si>
    <t>B.IV.</t>
  </si>
  <si>
    <t>B.IV.1.</t>
  </si>
  <si>
    <t>I.</t>
  </si>
  <si>
    <t xml:space="preserve">II. </t>
  </si>
  <si>
    <t>C.1.</t>
  </si>
  <si>
    <t>E.</t>
  </si>
  <si>
    <t>III.</t>
  </si>
  <si>
    <t>F.</t>
  </si>
  <si>
    <t>IV.</t>
  </si>
  <si>
    <t>G.</t>
  </si>
  <si>
    <t>V.</t>
  </si>
  <si>
    <t>H.</t>
  </si>
  <si>
    <t>VI.</t>
  </si>
  <si>
    <t>VII.</t>
  </si>
  <si>
    <t>J.</t>
  </si>
  <si>
    <t>*</t>
  </si>
  <si>
    <t>VIII.</t>
  </si>
  <si>
    <t>K.</t>
  </si>
  <si>
    <t>X.</t>
  </si>
  <si>
    <t>XI.</t>
  </si>
  <si>
    <t>L.</t>
  </si>
  <si>
    <t>XII.</t>
  </si>
  <si>
    <t>M.</t>
  </si>
  <si>
    <t>N.</t>
  </si>
  <si>
    <t>O.</t>
  </si>
  <si>
    <t>**</t>
  </si>
  <si>
    <t>S.</t>
  </si>
  <si>
    <t>***</t>
  </si>
  <si>
    <t>2.</t>
  </si>
  <si>
    <t>3.</t>
  </si>
  <si>
    <t>4.</t>
  </si>
  <si>
    <t>5.</t>
  </si>
  <si>
    <t>6.</t>
  </si>
  <si>
    <t>7.</t>
  </si>
  <si>
    <t>8.</t>
  </si>
  <si>
    <t>9.</t>
  </si>
  <si>
    <t>Goodwill (015) - /075, 091A/</t>
  </si>
  <si>
    <t xml:space="preserve">A.II.1. </t>
  </si>
  <si>
    <t>10.</t>
  </si>
  <si>
    <t>Text</t>
  </si>
  <si>
    <t>0</t>
  </si>
  <si>
    <t>1</t>
  </si>
  <si>
    <t>2</t>
  </si>
  <si>
    <t>A</t>
  </si>
  <si>
    <t>B</t>
  </si>
  <si>
    <t>C</t>
  </si>
  <si>
    <t>S</t>
  </si>
  <si>
    <t>l</t>
  </si>
  <si>
    <t>o</t>
  </si>
  <si>
    <t>v</t>
  </si>
  <si>
    <t>e</t>
  </si>
  <si>
    <t>n</t>
  </si>
  <si>
    <t>s</t>
  </si>
  <si>
    <t>k</t>
  </si>
  <si>
    <t>r</t>
  </si>
  <si>
    <t>.</t>
  </si>
  <si>
    <t>r.</t>
  </si>
  <si>
    <t>o.</t>
  </si>
  <si>
    <t>u</t>
  </si>
  <si>
    <t>8</t>
  </si>
  <si>
    <t>t</t>
  </si>
  <si>
    <t>i</t>
  </si>
  <si>
    <t>(v celých eurách)</t>
  </si>
  <si>
    <t>SK NACE</t>
  </si>
  <si>
    <t>Náklady budúcich období dlhodobé (381A, 382A)</t>
  </si>
  <si>
    <t>Náklady budúcich období krátkodobé (381A, 382A)</t>
  </si>
  <si>
    <t>Príjmy budúcich období dlhodobé (385A)</t>
  </si>
  <si>
    <t>Pohľadávky za upísané vlastné imanie (/-/353)</t>
  </si>
  <si>
    <t>B.V.</t>
  </si>
  <si>
    <t>B.V.1.</t>
  </si>
  <si>
    <t>Výdavky budúcich období dlhodobé (383A)</t>
  </si>
  <si>
    <t>Výdavky budúcich období krátkodobé (383A)</t>
  </si>
  <si>
    <t>Výnosy budúcich období dlhodobé (384A)</t>
  </si>
  <si>
    <t>Výnosy budúcich období krátkodobé (384A)</t>
  </si>
  <si>
    <t>Daňové identifikačné číslo</t>
  </si>
  <si>
    <t>Za obdobie</t>
  </si>
  <si>
    <t>od</t>
  </si>
  <si>
    <t>Bezprostredne</t>
  </si>
  <si>
    <t>)</t>
  </si>
  <si>
    <t>obdobie</t>
  </si>
  <si>
    <t>DIČ:</t>
  </si>
  <si>
    <t>Ostatné výnosy z hospodárskej činnosti (644, 645, 646, 648, 655, 657)</t>
  </si>
  <si>
    <t>IX.</t>
  </si>
  <si>
    <t>XIII.</t>
  </si>
  <si>
    <t>P.</t>
  </si>
  <si>
    <t>R.</t>
  </si>
  <si>
    <t>XIV.</t>
  </si>
  <si>
    <t>IČO</t>
  </si>
  <si>
    <t>Netto</t>
  </si>
  <si>
    <t>á</t>
  </si>
  <si>
    <t>ý</t>
  </si>
  <si>
    <t>,</t>
  </si>
  <si>
    <t>s.</t>
  </si>
  <si>
    <t>V</t>
  </si>
  <si>
    <t>9</t>
  </si>
  <si>
    <t>Obec</t>
  </si>
  <si>
    <r>
      <t xml:space="preserve">Obchodné meno </t>
    </r>
    <r>
      <rPr>
        <sz val="9"/>
        <rFont val="Century Gothic"/>
        <family val="2"/>
      </rPr>
      <t>(názov) účtovnej jednotky</t>
    </r>
  </si>
  <si>
    <r>
      <t xml:space="preserve">Sídlo </t>
    </r>
    <r>
      <rPr>
        <sz val="9"/>
        <rFont val="Century Gothic"/>
        <family val="2"/>
      </rPr>
      <t>účtovnej jednotky, ulica a číslo</t>
    </r>
  </si>
  <si>
    <t>Skutočnosť</t>
  </si>
  <si>
    <t>Zostatková cena predaného dlhodobého majetku a predaného materiálu (541, 542)</t>
  </si>
  <si>
    <t>Výnosy z precenenia cenných papierov a výnosy z derivátových operácií (664, 667)</t>
  </si>
  <si>
    <t>Náklady na precenenie cenných papierov a náklady na derivátové operácie (564, 567)</t>
  </si>
  <si>
    <t>Nedokončená výroba a polotovary vlastnej výroby  (121, 122, 12X) - /192, 193, 19X/</t>
  </si>
  <si>
    <t>Príjmy budúcich období krátkodobé (385A)</t>
  </si>
  <si>
    <t>Súvaha Úč POD 1-01</t>
  </si>
  <si>
    <t>mesiac</t>
  </si>
  <si>
    <t>rok</t>
  </si>
  <si>
    <t>do</t>
  </si>
  <si>
    <t>Účtovná závierka</t>
  </si>
  <si>
    <t xml:space="preserve"> - riadna</t>
  </si>
  <si>
    <t xml:space="preserve"> - mimoriadna</t>
  </si>
  <si>
    <t>PSČ</t>
  </si>
  <si>
    <t>Zostavená dňa:</t>
  </si>
  <si>
    <t>Schválená dňa:</t>
  </si>
  <si>
    <t xml:space="preserve">Bezprostredne </t>
  </si>
  <si>
    <t>Ozna-</t>
  </si>
  <si>
    <t>STRANA AKTÍV</t>
  </si>
  <si>
    <t>Číslo</t>
  </si>
  <si>
    <t>Bežné účtovné obdobie</t>
  </si>
  <si>
    <t>predchádzajúce</t>
  </si>
  <si>
    <t>čenie</t>
  </si>
  <si>
    <t>riadku</t>
  </si>
  <si>
    <t>účtovné obdobie</t>
  </si>
  <si>
    <t>Aktivované náklady na vývoj (012) - /072, 091A/</t>
  </si>
  <si>
    <t>Softvér (013)-/073, 091A/</t>
  </si>
  <si>
    <t>Oceniteľné práva (014)-/074, 091A/</t>
  </si>
  <si>
    <t>Stavby (021) - /081, 092A/</t>
  </si>
  <si>
    <t>Opravná položka k nadobudnutému majetku 
(+/- 097) +/- 098</t>
  </si>
  <si>
    <t>Materiál (112, 119, 11X) - /191, 19X/</t>
  </si>
  <si>
    <t>Odložená daňová pohľadávka (481A)</t>
  </si>
  <si>
    <t>Peniaze (211, 213, 21X)</t>
  </si>
  <si>
    <t>Bezprostredne  
predchádzajúce 
účtovné obdobie</t>
  </si>
  <si>
    <t>STRANA PASÍV</t>
  </si>
  <si>
    <t>Bežné 
účtovné obdobie</t>
  </si>
  <si>
    <t>(vyznačí sa</t>
  </si>
  <si>
    <t>Korekcia-časť 2</t>
  </si>
  <si>
    <t>Brutto-časť 1</t>
  </si>
  <si>
    <t>Základné imanie (411 alebo +/- 491)</t>
  </si>
  <si>
    <t>Zmena základného imania +/- 419</t>
  </si>
  <si>
    <t>Emisné ážio (412)</t>
  </si>
  <si>
    <t>Ostatné kapitálové fondy (413)</t>
  </si>
  <si>
    <t>Oceňovacie rozdiely z precenenia pri zlúčení, splynutí a rozdelení (+/- 416)</t>
  </si>
  <si>
    <t>Nerozdelený zisk minulých rokov (428)</t>
  </si>
  <si>
    <t>Neuhradená strata minulých rokov (/-/429)</t>
  </si>
  <si>
    <t>Dlhodobé prijaté preddavky (475A)</t>
  </si>
  <si>
    <t>Dlhodobé zmenky na úhradu (478A)</t>
  </si>
  <si>
    <t>Vydané dlhopisy (473A/-/255A)</t>
  </si>
  <si>
    <t>Záväzky zo sociálneho fondu (472)</t>
  </si>
  <si>
    <t>Odložený daňový záväzok (481A)</t>
  </si>
  <si>
    <t>Záväzky voči spoločníkom a združeniu (364, 365, 366, 367, 368, 398A, 478A, 479A)</t>
  </si>
  <si>
    <t>Záväzky voči zamestnancom (331, 333, 33X, 479A)</t>
  </si>
  <si>
    <t>Daňové záväzky a dotácie (341, 342, 343, 345, 346, 347, 34X)</t>
  </si>
  <si>
    <t>Bežné bankové úvery (221A, 231, 232, 23X, 461A, 46XA)</t>
  </si>
  <si>
    <t>Výkaz ziskov a strát Úč POD 2-01</t>
  </si>
  <si>
    <t>Ozna-čenie</t>
  </si>
  <si>
    <t>Číslo
riadku</t>
  </si>
  <si>
    <t xml:space="preserve"> bežné účtovné obdobie</t>
  </si>
  <si>
    <t>Aktivácia (účtová skupina 62)</t>
  </si>
  <si>
    <t>Služby (účtová skupina 51)</t>
  </si>
  <si>
    <t>Tovar (132, 133, 13X, 139) - /196, 19X/</t>
  </si>
  <si>
    <t>Čistá hodnota zákazky (316A)</t>
  </si>
  <si>
    <t>11.</t>
  </si>
  <si>
    <t>Tržby z predaja tovaru (604, 607)</t>
  </si>
  <si>
    <t>31.</t>
  </si>
  <si>
    <t>12.</t>
  </si>
  <si>
    <t>3</t>
  </si>
  <si>
    <t>Priložené súčasti účtovej závierky</t>
  </si>
  <si>
    <t>Súvaha (Úč POD 1-01)</t>
  </si>
  <si>
    <t>Výkaz ziskov a strát(Úč POD 2-01)</t>
  </si>
  <si>
    <t>Poznámky (Úč POD 3-01)</t>
  </si>
  <si>
    <t>(v celých eurách alebo eurocentoch)</t>
  </si>
  <si>
    <t>podnikateľov v podvojnom učtovníctve zostavená</t>
  </si>
  <si>
    <t>Úč POD</t>
  </si>
  <si>
    <t>IČO:</t>
  </si>
  <si>
    <t>Spolu majetok r. 02 + r. 33 + r. 74</t>
  </si>
  <si>
    <t>Neobežný majetok r. 03 + r. 11 + r. 21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</si>
  <si>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</si>
  <si>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</si>
  <si>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</si>
  <si>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</si>
  <si>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</si>
  <si>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</si>
  <si>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</si>
  <si>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</si>
  <si>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</si>
  <si>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Poskytnuté preddavky na dlhodobý nehmotný majetok (051) - /095A/</t>
  </si>
  <si>
    <t>Ostatný dlhodobý hmotný majetok
(029, 02X, 032) - /089, 08X, 092A/</t>
  </si>
  <si>
    <t>Pozemky (031) - /092A/</t>
  </si>
  <si>
    <t>Obstarávaný dlhodobý hmotný majetok
(042) - /094/</t>
  </si>
  <si>
    <t>Poskytnuté preddavky na dlhodobý hmotný majetok (052) - /095A/</t>
  </si>
  <si>
    <t>Podielové cenné papiere a podiely v prepojených účtovných jednotkách (061A, 062A, 063A) - /096A/</t>
  </si>
  <si>
    <t>Pôžičky v rámci podielovej účasti okrem prepojeným účtovným jednotkám (066A) - /096A/</t>
  </si>
  <si>
    <t>Ostatné pôžičky (067A) - /096A/</t>
  </si>
  <si>
    <t>Dlhové cenné papiere a ostatný dlhodobý finančný majetok (065A, 069A, 06XA) - /096A/</t>
  </si>
  <si>
    <t>30</t>
  </si>
  <si>
    <t>Účty v bankách s dobou viazanosti dlhšou ako jeden rok (22XA)</t>
  </si>
  <si>
    <t>31</t>
  </si>
  <si>
    <t>32</t>
  </si>
  <si>
    <t>Obstarávaný dlhodobý finančný majetok (043) - /096A/</t>
  </si>
  <si>
    <t>Poskytnuté preddavky na dlhodobý finančný majetok (053) - /095A/</t>
  </si>
  <si>
    <t>33</t>
  </si>
  <si>
    <t>Obežný majetok r. 34 + r. 41 + r. 53 + r. 66 + r. 71</t>
  </si>
  <si>
    <t>35</t>
  </si>
  <si>
    <t>36</t>
  </si>
  <si>
    <t>Výrobky (123) - /194/</t>
  </si>
  <si>
    <t>37</t>
  </si>
  <si>
    <t>Zvieratá (124) - /195/</t>
  </si>
  <si>
    <t>38</t>
  </si>
  <si>
    <t>39</t>
  </si>
  <si>
    <t>Poskytnuté preddavky na zásoby (314A) - /391A/</t>
  </si>
  <si>
    <t>40</t>
  </si>
  <si>
    <t>Dlhodobé pohľadávky súčet (r. 42 + r. 46 až r. 52)</t>
  </si>
  <si>
    <t>41</t>
  </si>
  <si>
    <t>Pohľadávky z obchodného styku súčet (r. 43 až r. 45)</t>
  </si>
  <si>
    <t>42</t>
  </si>
  <si>
    <t>1.a.</t>
  </si>
  <si>
    <t>1.b.</t>
  </si>
  <si>
    <t>1.c.</t>
  </si>
  <si>
    <t>Pohľadávky z obchodného styku voči prepojeným účtovným jednotkám (311A, 312A, 313A, 314A, 315A, 31XA) - /391A/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</si>
  <si>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</si>
  <si>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</si>
  <si>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</si>
  <si>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</si>
  <si>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</si>
  <si>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</si>
  <si>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</si>
  <si>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</si>
  <si>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</si>
  <si>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</si>
  <si>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Ostatné pohľadávky v rámci podielovej účasti okrem pohľadávok voči prepojeným účtovným jednotkám (351A) - /391A/</t>
  </si>
  <si>
    <t>Pohľadávky voči spoločníkom, členom a združeniu (354A, 355A, 358A, 35XA) - /391A/</t>
  </si>
  <si>
    <t>Pohľadávky z derivátových operácií (373A, 376A)</t>
  </si>
  <si>
    <t>Iné pohľadávky (335A, 336A, 33XA, 371A, 374A, 375A, 378A) - /391A/</t>
  </si>
  <si>
    <t>53</t>
  </si>
  <si>
    <t>Krátkodobé pohľadávky súčet (r. 54 + r. 58 až r. 65)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</si>
  <si>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</si>
  <si>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</si>
  <si>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</si>
  <si>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</si>
  <si>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</si>
  <si>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</si>
  <si>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</si>
  <si>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</si>
  <si>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</si>
  <si>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</si>
  <si>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</si>
  <si>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</si>
  <si>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Ostatné pohľadávky voči prepojeným účtovným jednotkám  (351A) - /391A/</t>
  </si>
  <si>
    <t>Ostatné pohľadávky v rámci podielovej účasti okrem pohľadávok voči prepojeným účtovným jednotkám  (351A) - /391A/</t>
  </si>
  <si>
    <t>Pohľadávky voči spoločníkom, členom a združeniu (354A, 355A, 358A, 35XA, 398A) - /391A/</t>
  </si>
  <si>
    <t>Krátkodobý finančný majetok súčet (r . 67 až r. 70)</t>
  </si>
  <si>
    <t>66</t>
  </si>
  <si>
    <t>67</t>
  </si>
  <si>
    <t>68</t>
  </si>
  <si>
    <t>69</t>
  </si>
  <si>
    <t>70</t>
  </si>
  <si>
    <t>Vlastné akcie a vlastné obchodné podiely (252)</t>
  </si>
  <si>
    <t>Obstarávaný krátkodobý finančný majetok 
(259, 314A) - /291A/</t>
  </si>
  <si>
    <t>71</t>
  </si>
  <si>
    <t>72</t>
  </si>
  <si>
    <t>73</t>
  </si>
  <si>
    <t>74</t>
  </si>
  <si>
    <t>75</t>
  </si>
  <si>
    <t>76</t>
  </si>
  <si>
    <t>Finančné účty r. 72 + r. 73</t>
  </si>
  <si>
    <t>Účty v bankách (221A, 22X, +/- 261)</t>
  </si>
  <si>
    <t>Časové rozlíšenie súčet (r. 75 až r. 78)</t>
  </si>
  <si>
    <t>77</t>
  </si>
  <si>
    <t>78</t>
  </si>
  <si>
    <t xml:space="preserve">A.III. </t>
  </si>
  <si>
    <t>Zákonné rezervné fondy r. 88 + r. 89</t>
  </si>
  <si>
    <t>Zákonný rezervný fond a nedeliteľný fond (417A, 418, 421A, 422)</t>
  </si>
  <si>
    <t>Rezervný fond na vlastné akcie a vlastné podiely (417A, 421A)</t>
  </si>
  <si>
    <t>Ostatné fondy zo zisku r. 91 + r. 92</t>
  </si>
  <si>
    <t>A.V.1.</t>
  </si>
  <si>
    <t>Štatutárne fondy (423, 42X)</t>
  </si>
  <si>
    <t>A.VI.</t>
  </si>
  <si>
    <t>Oceňovacie rozdiely z precenenia súčet (r. 94 až r. 96)</t>
  </si>
  <si>
    <t>A.VI.1.</t>
  </si>
  <si>
    <t>Oceňovacie rozdiely z precenenia majetku a záväzkov (+/- 414)</t>
  </si>
  <si>
    <t>A.VII.</t>
  </si>
  <si>
    <t>Výsledok hospodárenia minulých rokov r. 98 + r. 99</t>
  </si>
  <si>
    <t>A.VII.1.</t>
  </si>
  <si>
    <t>A.VIII.</t>
  </si>
  <si>
    <t>Dlhodobé záväzky súčet (r. 103 + r. 107 až r. 117)</t>
  </si>
  <si>
    <t>Záväzky z obchodného styku voči prepojeným účtovným jednotkám (321A, 475A, 476A)</t>
  </si>
  <si>
    <t>Záväzky z obchodného styku v rámci podielovej účasti okrem záväzkov voči prepojeným účtovným jednotkám (321A, 475A, 476A)</t>
  </si>
  <si>
    <t>Ostatné záväzky z obchodného styku (321A, 475A, 476A)</t>
  </si>
  <si>
    <t>Ostatné záväzky voči prepojeným účtovným jednotkám (471A, 47XA)</t>
  </si>
  <si>
    <t>Ostatné záväzky v rámci podielovej účasti okrem záväzkov voči prepojeným účtovným jednotkám (471A, 47XA)</t>
  </si>
  <si>
    <t>Ostatné dlhodobé záväzky (479A, 47XA)</t>
  </si>
  <si>
    <t>Dlhodobé rezervy r. 119 + r. 120</t>
  </si>
  <si>
    <t>Zákonné rezervy  (451A)</t>
  </si>
  <si>
    <t>Ostatné rezervy (459A, 45XA)</t>
  </si>
  <si>
    <t>Dlhodobé bankové úvery (461A, 46XA)</t>
  </si>
  <si>
    <t>Krátkodobé záväzky súčet (r. 123 + r. 127 až r. 135)</t>
  </si>
  <si>
    <t>Záväzky z obchodného styku voči prepojeným účtovným jednotkám (321A, 322A, 324A, 325A, 326A, 32XA, 475A, 476A, 478A, 47XA)</t>
  </si>
  <si>
    <t>Záväzky z obchodného styku súčet (r.124 až r. 126)</t>
  </si>
  <si>
    <t>Záväzky z obchodného styku v rámci podielovej účasti okrem záväzkov voči prepojeným účtovným jednotkám (321A, 322A, 324A, 325A, 326A, 32XA, 475A, 476A, 478A, 47XA)</t>
  </si>
  <si>
    <t>Ostatné záväzky z obchodného styku (321A, 322A, 324A, 325A, 326A, 32XA, 475A, 476A, 478A, 47XA)</t>
  </si>
  <si>
    <t>Ostatné záväzky voči prepojeným účtovným jednotkám (361A, 36XA, 471A, 47XA)</t>
  </si>
  <si>
    <t>Ostatné záväzky v rámci podielovej účasti okrem záväzkov voči prepojeným účtovným jednotkám (361A, 36XA, 471A, 47XA)</t>
  </si>
  <si>
    <t>Iné záväzky (372A, 379A, 474A, 475A, 479A, 47XA)</t>
  </si>
  <si>
    <t>Zákonné rezervy (323A, 451A)</t>
  </si>
  <si>
    <t>Ostatné rezervy (323A, 32X, 459A, 45XA)</t>
  </si>
  <si>
    <t>B.VI.</t>
  </si>
  <si>
    <t>B.VII.</t>
  </si>
  <si>
    <t>Náklady vynaložené na obstaranie predaného tovaru (504, 507)</t>
  </si>
  <si>
    <t>Spotreba materiálu, energie a ostatných neskladovateľných dodávok (501, 502, 503)</t>
  </si>
  <si>
    <t>Opravné položky k zásobám (+/-) (505)</t>
  </si>
  <si>
    <t>E.1.</t>
  </si>
  <si>
    <t>Odpisy a opravné položky k dlhodobému nehmotnému majetku a dlhodobému hmotnému majetku (r. 22 + r. 23)</t>
  </si>
  <si>
    <t>G.1.</t>
  </si>
  <si>
    <t>Výsledok hospodárenia z hospodárskej činnosti (+/-) (r. 02 - r. 10)</t>
  </si>
  <si>
    <t>IX.1.</t>
  </si>
  <si>
    <t>X.1.</t>
  </si>
  <si>
    <t>XI.1.</t>
  </si>
  <si>
    <t>Výnosy z cenných papierov a podielov od prepojených účtovných jednotiek (665A)</t>
  </si>
  <si>
    <t>Ostatné výnosy z cenných papierov a podielov (665A)</t>
  </si>
  <si>
    <t>Výnosy z krátkodobého finančného majetku od prepojených účtovných jednotiek (666A)</t>
  </si>
  <si>
    <t>Ostatné výnosy z krátkodobého finančného majetku (666A)</t>
  </si>
  <si>
    <t>Výnosové úroky od prepojených účtovných jednotiek (662A)</t>
  </si>
  <si>
    <t>Ostatné výnosové úroky (662A)</t>
  </si>
  <si>
    <t>N.1.</t>
  </si>
  <si>
    <t>Q.</t>
  </si>
  <si>
    <t>****</t>
  </si>
  <si>
    <t>R.1.</t>
  </si>
  <si>
    <t>Nákladové úroky (r. 50 + r. 51)</t>
  </si>
  <si>
    <t>Ostatné nákladové úroky (562A)</t>
  </si>
  <si>
    <t>Nákladové úroky pre prepojené účtovné jednotky (562A)</t>
  </si>
  <si>
    <t>Daň z príjmov (r. 58 + r. 59)</t>
  </si>
  <si>
    <t>Daň z príjmov  splatná (591, 595)</t>
  </si>
  <si>
    <t>Výsledok hospodárenia za účtovné obdobie po  zdanení (+/-) (r. 56 - r. 57 - r. 60)</t>
  </si>
  <si>
    <t>34</t>
  </si>
  <si>
    <t>Pohľadávky z obchodného styku súčet (r. 55 až r. 57)</t>
  </si>
  <si>
    <t>Časové rozlíšenie súčet (r. 142 až r. 145)</t>
  </si>
  <si>
    <t>Výnosové úroky (r. 40 + r. 41)</t>
  </si>
  <si>
    <t xml:space="preserve"> - malá</t>
  </si>
  <si>
    <t xml:space="preserve"> - veľká</t>
  </si>
  <si>
    <t>Ostatné pohľadávky voči prepojeným účtovným jednotkám (351A) - /391A/</t>
  </si>
  <si>
    <t>Daňové pohľadávky a dotácie (341, 342, 343, 345, 346, 347) - /391A/</t>
  </si>
  <si>
    <t>Tržby z predaja vlastných výrobkov (601)</t>
  </si>
  <si>
    <t>Tržby z predaja dlhodobého nehmotného majetku, dlhodobého hmotného majetku a materiálu (641, 642)</t>
  </si>
  <si>
    <t>Podielové cenné papiere a podiely s podielovou účasťou okrem v prepojených účtovných jednotkách 
(062A) - /096A/</t>
  </si>
  <si>
    <t>Ostatné realizovateľné cenné papiere a podiely
(063A) - /096A/</t>
  </si>
  <si>
    <t>Vlastné imanie r. 81 + r. 85 + r. 86 + r. 87 + r. 90 + r. 93
+ r. 97 + r. 100</t>
  </si>
  <si>
    <t>Záväzky r. 102 + r. 118 + r. 121 + r. 122 + r. 136 + r. 139
 + r. 140</t>
  </si>
  <si>
    <t>Krátkodobé finančné výpomoci (241, 249, 24X, 473A,
 /-/255A)</t>
  </si>
  <si>
    <t xml:space="preserve">Výnosy z hospodárskej činnosti spolu súčet
(r. 03 až r. 09) </t>
  </si>
  <si>
    <t>Výnosy z finančnej činnosti spolu r. 30 + r. 31 + r. 35
+ r. 39 + r. 42 + r. 43 + r. 44</t>
  </si>
  <si>
    <t>Výsledok hospodárenia z finančnej činnosti (+/-)
(r. 29 - r. 45)</t>
  </si>
  <si>
    <t>Iné pohľadávky (335A, 33XA, 371A, 374A, 375A,  378A)
- /391A/</t>
  </si>
  <si>
    <t>Dlhodobé záväzky z obchodného styku súčet
(r. 104 až r. 106)</t>
  </si>
  <si>
    <t>Náklady na finančnú činnosť spolu r. 46 + r. 47 + r. 48
+ r. 49 + r. 52 + r. 53 + r. 54</t>
  </si>
  <si>
    <t>Účtovná jednotka</t>
  </si>
  <si>
    <t>4</t>
  </si>
  <si>
    <t>bezprostredne predchádzajúce
účtovné obdobie</t>
  </si>
  <si>
    <t>Čistý obrat (časť účt. tr. 6 podľa zákona)</t>
  </si>
  <si>
    <t>Telefónne číslo</t>
  </si>
  <si>
    <t>Faxové číslo</t>
  </si>
  <si>
    <t>E-mailová adresa</t>
  </si>
  <si>
    <t>Podpisový záznam štatutárneho orgánu účtovnej jednotky alebo člena štatutárneho orgánu účtovnej jednotky alebo podpisový záznam fyzickej osoby, ktorá je účtovnou jednotkou:</t>
  </si>
  <si>
    <t>Dlhodobý nehmotný majetok súčet  (r. 04 až r. 10)</t>
  </si>
  <si>
    <t>Dlhodobý hmotný majetok súčet (r. 12 až r. 20)</t>
  </si>
  <si>
    <t>Dlhodobý finančný majetok súčet (r. 22 až r. 32)</t>
  </si>
  <si>
    <t>Pôžičky a ostatný dlhodobý finančný majetok so zostatkovou dobou splatnosti najviac jeden rok (066A, 067A, 069A, 06XA) - /096A/</t>
  </si>
  <si>
    <t>Zásoby súčet (r. 35 až r. 40)</t>
  </si>
  <si>
    <t>Krátkodobý finančný majetok v prepojených účtovných jednotkách (251A, 253A, 256A, 257A, 25XA)
- /291A, 29XA/</t>
  </si>
  <si>
    <t>Základné imanie súčet (r. 82 až r. 84)</t>
  </si>
  <si>
    <t>Oceňovacie rozdiely z kapitálových účastín
(+/- 415)</t>
  </si>
  <si>
    <t>Dlhodobé záväzky z derivátových operácií (373A, 377A)</t>
  </si>
  <si>
    <t>Záväzky z derivátových operácií (373A, 377A)</t>
  </si>
  <si>
    <t>Krátkodobé rezervy r. 137 + r. 138</t>
  </si>
  <si>
    <t>Tržby z predaja služieb (602, 606)</t>
  </si>
  <si>
    <t>Osobné náklady súčet (r. 16 až r. 19)</t>
  </si>
  <si>
    <t>Odpisy dlhodobého nehmotného majetku a dlhodobého hmotného majetku (551)</t>
  </si>
  <si>
    <t>Opravné položky  k dlhodobému nehmotnému majetku a dlhodobému hmotnému majetku (+/-) (553)</t>
  </si>
  <si>
    <t>Opravné položky k pohľadávkam (+/-) (547)</t>
  </si>
  <si>
    <t>Opravné položky k finančnému majetku (+/-) (565)</t>
  </si>
  <si>
    <t>Výsledok hospodárenia za účtovné obdobie pred zdanením (+/-) (r. 27 + r. 55)</t>
  </si>
  <si>
    <t>Daň z príjmov odložená (+/-) (592)</t>
  </si>
  <si>
    <t>Ostatné pohľadávky z obchodného styku (311A, 312A, 313A, 314A, 315A, 31XA) - /391A/</t>
  </si>
  <si>
    <t>Krátkodobý finančný majetok bez krátkodobého finančného majetku v prepojených účtovných jednotkách (251A, 253A, 256A, 257A, 25XA)
- /291A, 29XA/</t>
  </si>
  <si>
    <t>Záväzky zo sociálneho poistenia (336A)</t>
  </si>
  <si>
    <t>Prevod podielov na výsledku hospodárenia spoločníkom (+/- 596)</t>
  </si>
  <si>
    <t>Sociálne poistenie (336A) - /391A/</t>
  </si>
  <si>
    <t>Označenie obchodného registra a číslo zápisu obchodnej spoločnosti</t>
  </si>
  <si>
    <t xml:space="preserve"> - priebežná</t>
  </si>
  <si>
    <t>Samostatné hnuteľné veci a súbory hnuteľných vecí (022) - /082, 092A/</t>
  </si>
  <si>
    <t>Spolu vlastné imanie a záväzky r. 80 + r. 101 + r. 141</t>
  </si>
  <si>
    <t>Ostatné fondy (427, 42X)</t>
  </si>
  <si>
    <t>Iné dlhodobé záväzky (336A, 372A, 474A, 47XA)</t>
  </si>
  <si>
    <t>Náklady na hospodársku činnosť spolu r. 11 + r. 12
+ r. 13 + r. 14 + r. 15 + r. 20 +r. 21 + r. 24 + r. 25 + r. 26</t>
  </si>
  <si>
    <t>Ostatné náklady na hospodársku činnosť 
(543, 544, 545, 546, 548, 549, 555, 557)</t>
  </si>
  <si>
    <t>Pridaná hodnota (r. 03 + r. 04 + r. 05 + r. 06 + r. 07)
- (r. 11 + r. 12 + r. 13 + r. 14)</t>
  </si>
  <si>
    <t>Výnosy z dlhodobého finančného majetku súčet
(r. 32 až r. 34)</t>
  </si>
  <si>
    <t>Výnosy z cenných papierov a podielov v podielovej účasti okrem výnosov prepojených účtovných jednotiek (665A)</t>
  </si>
  <si>
    <t>Výnosy z krátkodobého finančného majetku súčet
(r. 36 až r. 38)</t>
  </si>
  <si>
    <t>Výnosy z krátkodobého finančného majetku v podielovej účasti okrem výnosov prepojených účtovných jednotiek (666A)</t>
  </si>
  <si>
    <t>O</t>
  </si>
  <si>
    <t>ú</t>
  </si>
  <si>
    <t>d</t>
  </si>
  <si>
    <t>I</t>
  </si>
  <si>
    <t>ž</t>
  </si>
  <si>
    <t>X</t>
  </si>
  <si>
    <t>/</t>
  </si>
  <si>
    <t>Z</t>
  </si>
  <si>
    <t>31. marca 2015</t>
  </si>
  <si>
    <t>Ostatný dlhodobý nehmotný majetok (019, 01X)
- /079, 07X, 091A/</t>
  </si>
  <si>
    <t>Základné stádo a ťažné zvieratá (026) - /086, 092A/</t>
  </si>
  <si>
    <t>Obstarávaný dlhodobý nehmotný majetok (041)
- /093/</t>
  </si>
  <si>
    <t>Pestovateľské celky trvalých porastov (025)
- /085, 092A/</t>
  </si>
  <si>
    <t>Pôžičky prepojeným účtovným jednotkám (066A)
- /096A/</t>
  </si>
  <si>
    <t>Pohľadávky z obchodného styku v rámci podielovej účasti okrem pohľadávok voči prepojeným účtovným jednotkám (311A, 312A, 313A, 314A, 315A, 31XA)
- /391A/</t>
  </si>
  <si>
    <t>Výsledok hospodárenia za účtovné obdobie po zdanení /+-/  r. 01 - (r. 81 + r. 85 + r. 86 + r. 87 + r. 90 + r. 93 + r. 97
+ r. 101 + r. 141)</t>
  </si>
  <si>
    <t>Zmeny stavu vnútroorganizačných zásob (+/-)
(účtová skupina 61)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</si>
</sst>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"/>
    <numFmt numFmtId="165" formatCode="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Century Gothic"/>
      <family val="2"/>
    </font>
    <font>
      <sz val="9"/>
      <name val="Century Gothic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b/>
      <sz val="9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i/>
      <sz val="9"/>
      <name val="Century Gothic"/>
      <family val="2"/>
    </font>
    <font>
      <sz val="11"/>
      <name val="Century Gothic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entury Goth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 style="medium"/>
      <right style="medium"/>
      <top style="thin"/>
      <bottom style="medium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5" applyNumberFormat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5">
    <xf numFmtId="0" fontId="0" fillId="0" borderId="0" xfId="0" applyAlignment="1">
      <alignment/>
    </xf>
    <xf numFmtId="49" fontId="4" fillId="0" borderId="0" xfId="55" applyNumberFormat="1" applyFont="1" applyBorder="1" applyProtection="1">
      <alignment/>
      <protection/>
    </xf>
    <xf numFmtId="49" fontId="3" fillId="0" borderId="0" xfId="55" applyNumberFormat="1" applyFont="1" applyBorder="1" applyProtection="1">
      <alignment/>
      <protection/>
    </xf>
    <xf numFmtId="49" fontId="3" fillId="0" borderId="0" xfId="55" applyNumberFormat="1" applyFont="1" applyProtection="1">
      <alignment/>
      <protection/>
    </xf>
    <xf numFmtId="49" fontId="6" fillId="0" borderId="0" xfId="55" applyNumberFormat="1" applyFont="1" applyProtection="1">
      <alignment/>
      <protection/>
    </xf>
    <xf numFmtId="49" fontId="4" fillId="0" borderId="0" xfId="55" applyNumberFormat="1" applyFont="1" applyProtection="1">
      <alignment/>
      <protection/>
    </xf>
    <xf numFmtId="49" fontId="7" fillId="0" borderId="0" xfId="55" applyNumberFormat="1" applyFont="1" applyProtection="1">
      <alignment/>
      <protection/>
    </xf>
    <xf numFmtId="49" fontId="4" fillId="0" borderId="0" xfId="55" applyNumberFormat="1" applyFont="1" applyBorder="1" applyAlignment="1" applyProtection="1">
      <alignment horizontal="center" vertical="center"/>
      <protection/>
    </xf>
    <xf numFmtId="49" fontId="3" fillId="0" borderId="0" xfId="55" applyNumberFormat="1" applyFont="1" applyAlignment="1" applyProtection="1">
      <alignment horizontal="center" vertical="center"/>
      <protection/>
    </xf>
    <xf numFmtId="49" fontId="4" fillId="0" borderId="0" xfId="55" applyNumberFormat="1" applyFont="1" applyAlignment="1" applyProtection="1">
      <alignment horizontal="center" vertical="center"/>
      <protection/>
    </xf>
    <xf numFmtId="49" fontId="5" fillId="0" borderId="0" xfId="55" applyNumberFormat="1" applyFont="1" applyProtection="1">
      <alignment/>
      <protection/>
    </xf>
    <xf numFmtId="0" fontId="8" fillId="0" borderId="10" xfId="0" applyFont="1" applyBorder="1" applyAlignment="1" applyProtection="1">
      <alignment vertical="center"/>
      <protection/>
    </xf>
    <xf numFmtId="3" fontId="3" fillId="0" borderId="10" xfId="0" applyNumberFormat="1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vertical="center"/>
      <protection/>
    </xf>
    <xf numFmtId="0" fontId="8" fillId="0" borderId="11" xfId="0" applyFont="1" applyBorder="1" applyAlignment="1" applyProtection="1">
      <alignment horizontal="right" vertical="center"/>
      <protection/>
    </xf>
    <xf numFmtId="3" fontId="3" fillId="0" borderId="11" xfId="0" applyNumberFormat="1" applyFont="1" applyBorder="1" applyAlignment="1" applyProtection="1">
      <alignment vertical="center"/>
      <protection/>
    </xf>
    <xf numFmtId="0" fontId="8" fillId="0" borderId="12" xfId="0" applyFont="1" applyBorder="1" applyAlignment="1" applyProtection="1">
      <alignment horizontal="right" vertical="center"/>
      <protection/>
    </xf>
    <xf numFmtId="3" fontId="3" fillId="0" borderId="12" xfId="0" applyNumberFormat="1" applyFont="1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left" vertical="center"/>
      <protection/>
    </xf>
    <xf numFmtId="0" fontId="8" fillId="0" borderId="14" xfId="0" applyFont="1" applyBorder="1" applyAlignment="1" applyProtection="1">
      <alignment horizontal="right" vertical="center"/>
      <protection/>
    </xf>
    <xf numFmtId="0" fontId="8" fillId="0" borderId="15" xfId="0" applyFont="1" applyBorder="1" applyAlignment="1" applyProtection="1">
      <alignment horizontal="right" vertical="center"/>
      <protection/>
    </xf>
    <xf numFmtId="0" fontId="6" fillId="0" borderId="0" xfId="55" applyNumberFormat="1" applyFont="1" applyAlignment="1" applyProtection="1">
      <alignment wrapText="1"/>
      <protection/>
    </xf>
    <xf numFmtId="49" fontId="10" fillId="0" borderId="0" xfId="55" applyNumberFormat="1" applyFont="1" applyProtection="1">
      <alignment/>
      <protection/>
    </xf>
    <xf numFmtId="0" fontId="10" fillId="0" borderId="0" xfId="55" applyNumberFormat="1" applyFont="1" applyProtection="1">
      <alignment/>
      <protection/>
    </xf>
    <xf numFmtId="49" fontId="3" fillId="0" borderId="0" xfId="55" applyNumberFormat="1" applyFont="1" applyBorder="1" applyAlignment="1" applyProtection="1">
      <alignment horizontal="center" vertical="center"/>
      <protection/>
    </xf>
    <xf numFmtId="49" fontId="7" fillId="0" borderId="0" xfId="55" applyNumberFormat="1" applyFont="1" applyProtection="1">
      <alignment/>
      <protection/>
    </xf>
    <xf numFmtId="3" fontId="3" fillId="0" borderId="16" xfId="0" applyNumberFormat="1" applyFont="1" applyBorder="1" applyAlignment="1" applyProtection="1">
      <alignment vertical="center"/>
      <protection/>
    </xf>
    <xf numFmtId="49" fontId="3" fillId="0" borderId="0" xfId="55" applyNumberFormat="1" applyFont="1" applyAlignment="1" applyProtection="1">
      <alignment horizontal="right"/>
      <protection/>
    </xf>
    <xf numFmtId="49" fontId="3" fillId="0" borderId="12" xfId="55" applyNumberFormat="1" applyFont="1" applyBorder="1" applyAlignment="1" applyProtection="1">
      <alignment horizontal="center"/>
      <protection locked="0"/>
    </xf>
    <xf numFmtId="0" fontId="3" fillId="0" borderId="12" xfId="55" applyNumberFormat="1" applyFont="1" applyBorder="1" applyAlignment="1" applyProtection="1">
      <alignment horizontal="center" vertical="center"/>
      <protection locked="0"/>
    </xf>
    <xf numFmtId="49" fontId="3" fillId="0" borderId="17" xfId="55" applyNumberFormat="1" applyFont="1" applyBorder="1" applyAlignment="1" applyProtection="1">
      <alignment horizontal="center" vertical="center"/>
      <protection locked="0"/>
    </xf>
    <xf numFmtId="3" fontId="3" fillId="0" borderId="11" xfId="0" applyNumberFormat="1" applyFont="1" applyBorder="1" applyAlignment="1" applyProtection="1">
      <alignment vertical="center"/>
      <protection locked="0"/>
    </xf>
    <xf numFmtId="3" fontId="3" fillId="0" borderId="12" xfId="0" applyNumberFormat="1" applyFont="1" applyBorder="1" applyAlignment="1" applyProtection="1">
      <alignment vertical="center"/>
      <protection locked="0"/>
    </xf>
    <xf numFmtId="3" fontId="3" fillId="0" borderId="13" xfId="0" applyNumberFormat="1" applyFont="1" applyBorder="1" applyAlignment="1" applyProtection="1">
      <alignment vertical="center"/>
      <protection locked="0"/>
    </xf>
    <xf numFmtId="3" fontId="3" fillId="0" borderId="15" xfId="0" applyNumberFormat="1" applyFont="1" applyBorder="1" applyAlignment="1" applyProtection="1">
      <alignment vertical="center"/>
      <protection locked="0"/>
    </xf>
    <xf numFmtId="3" fontId="3" fillId="0" borderId="14" xfId="0" applyNumberFormat="1" applyFont="1" applyBorder="1" applyAlignment="1" applyProtection="1">
      <alignment vertical="center"/>
      <protection locked="0"/>
    </xf>
    <xf numFmtId="0" fontId="8" fillId="0" borderId="12" xfId="0" applyFont="1" applyBorder="1" applyAlignment="1" applyProtection="1">
      <alignment horizontal="center" vertical="center"/>
      <protection/>
    </xf>
    <xf numFmtId="49" fontId="3" fillId="0" borderId="0" xfId="55" applyNumberFormat="1" applyFont="1" applyBorder="1" applyAlignment="1" applyProtection="1">
      <alignment horizontal="center"/>
      <protection/>
    </xf>
    <xf numFmtId="49" fontId="7" fillId="0" borderId="0" xfId="55" applyNumberFormat="1" applyFont="1" applyAlignment="1" applyProtection="1">
      <alignment/>
      <protection/>
    </xf>
    <xf numFmtId="49" fontId="11" fillId="0" borderId="0" xfId="55" applyNumberFormat="1" applyFont="1" applyAlignment="1" applyProtection="1">
      <alignment/>
      <protection/>
    </xf>
    <xf numFmtId="0" fontId="6" fillId="0" borderId="0" xfId="55" applyNumberFormat="1" applyFont="1" applyFill="1" applyAlignment="1" applyProtection="1">
      <alignment vertical="center"/>
      <protection/>
    </xf>
    <xf numFmtId="49" fontId="4" fillId="0" borderId="0" xfId="55" applyNumberFormat="1" applyFont="1" applyBorder="1" applyAlignment="1" applyProtection="1">
      <alignment horizontal="center"/>
      <protection/>
    </xf>
    <xf numFmtId="49" fontId="4" fillId="0" borderId="0" xfId="55" applyNumberFormat="1" applyFont="1" applyBorder="1" applyAlignment="1" applyProtection="1">
      <alignment/>
      <protection locked="0"/>
    </xf>
    <xf numFmtId="49" fontId="3" fillId="0" borderId="0" xfId="55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9" fillId="0" borderId="10" xfId="0" applyNumberFormat="1" applyFont="1" applyBorder="1" applyAlignment="1" applyProtection="1">
      <alignment horizontal="center" vertical="center"/>
      <protection/>
    </xf>
    <xf numFmtId="0" fontId="8" fillId="0" borderId="11" xfId="0" applyNumberFormat="1" applyFont="1" applyBorder="1" applyAlignment="1" applyProtection="1">
      <alignment horizontal="center" vertical="center"/>
      <protection/>
    </xf>
    <xf numFmtId="0" fontId="8" fillId="0" borderId="12" xfId="0" applyNumberFormat="1" applyFont="1" applyBorder="1" applyAlignment="1" applyProtection="1">
      <alignment horizontal="center" vertical="center"/>
      <protection/>
    </xf>
    <xf numFmtId="0" fontId="8" fillId="0" borderId="14" xfId="0" applyNumberFormat="1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horizontal="right" vertical="center"/>
      <protection/>
    </xf>
    <xf numFmtId="0" fontId="8" fillId="0" borderId="12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left" vertical="center"/>
      <protection/>
    </xf>
    <xf numFmtId="0" fontId="9" fillId="0" borderId="10" xfId="0" applyNumberFormat="1" applyFont="1" applyBorder="1" applyAlignment="1" applyProtection="1">
      <alignment horizontal="center" vertical="center"/>
      <protection/>
    </xf>
    <xf numFmtId="0" fontId="8" fillId="0" borderId="11" xfId="0" applyNumberFormat="1" applyFont="1" applyBorder="1" applyAlignment="1" applyProtection="1">
      <alignment horizontal="center" vertical="center"/>
      <protection/>
    </xf>
    <xf numFmtId="0" fontId="8" fillId="0" borderId="18" xfId="0" applyNumberFormat="1" applyFont="1" applyBorder="1" applyAlignment="1" applyProtection="1">
      <alignment horizontal="center" vertical="center"/>
      <protection/>
    </xf>
    <xf numFmtId="0" fontId="8" fillId="0" borderId="12" xfId="0" applyNumberFormat="1" applyFont="1" applyBorder="1" applyAlignment="1" applyProtection="1">
      <alignment horizontal="center" vertical="center"/>
      <protection/>
    </xf>
    <xf numFmtId="0" fontId="8" fillId="0" borderId="13" xfId="0" applyNumberFormat="1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right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3" fontId="3" fillId="0" borderId="10" xfId="0" applyNumberFormat="1" applyFont="1" applyBorder="1" applyAlignment="1" applyProtection="1">
      <alignment vertical="center"/>
      <protection/>
    </xf>
    <xf numFmtId="49" fontId="6" fillId="0" borderId="0" xfId="55" applyNumberFormat="1" applyFont="1" applyFill="1" applyAlignment="1" applyProtection="1">
      <alignment wrapText="1"/>
      <protection/>
    </xf>
    <xf numFmtId="0" fontId="3" fillId="0" borderId="19" xfId="0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Border="1" applyAlignment="1" applyProtection="1">
      <alignment horizontal="right" vertical="center"/>
      <protection locked="0"/>
    </xf>
    <xf numFmtId="3" fontId="3" fillId="0" borderId="13" xfId="0" applyNumberFormat="1" applyFont="1" applyBorder="1" applyAlignment="1" applyProtection="1">
      <alignment horizontal="right" vertical="center"/>
      <protection locked="0"/>
    </xf>
    <xf numFmtId="3" fontId="3" fillId="0" borderId="11" xfId="0" applyNumberFormat="1" applyFont="1" applyBorder="1" applyAlignment="1" applyProtection="1">
      <alignment horizontal="right" vertical="center"/>
      <protection locked="0"/>
    </xf>
    <xf numFmtId="3" fontId="3" fillId="0" borderId="10" xfId="0" applyNumberFormat="1" applyFont="1" applyBorder="1" applyAlignment="1" applyProtection="1">
      <alignment horizontal="right" vertical="center"/>
      <protection/>
    </xf>
    <xf numFmtId="3" fontId="3" fillId="0" borderId="12" xfId="0" applyNumberFormat="1" applyFont="1" applyBorder="1" applyAlignment="1" applyProtection="1">
      <alignment horizontal="right" vertical="center"/>
      <protection/>
    </xf>
    <xf numFmtId="3" fontId="3" fillId="0" borderId="12" xfId="0" applyNumberFormat="1" applyFont="1" applyBorder="1" applyAlignment="1" applyProtection="1">
      <alignment horizontal="right" vertical="center"/>
      <protection locked="0"/>
    </xf>
    <xf numFmtId="0" fontId="3" fillId="0" borderId="14" xfId="0" applyNumberFormat="1" applyFont="1" applyBorder="1" applyAlignment="1" applyProtection="1">
      <alignment horizontal="right" vertical="center" wrapText="1"/>
      <protection locked="0"/>
    </xf>
    <xf numFmtId="0" fontId="3" fillId="0" borderId="19" xfId="0" applyNumberFormat="1" applyFont="1" applyBorder="1" applyAlignment="1" applyProtection="1">
      <alignment horizontal="right" vertical="center" wrapText="1"/>
      <protection/>
    </xf>
    <xf numFmtId="0" fontId="8" fillId="0" borderId="14" xfId="0" applyNumberFormat="1" applyFont="1" applyBorder="1" applyAlignment="1" applyProtection="1">
      <alignment horizontal="right" vertical="center" wrapText="1"/>
      <protection/>
    </xf>
    <xf numFmtId="0" fontId="3" fillId="0" borderId="17" xfId="0" applyNumberFormat="1" applyFont="1" applyBorder="1" applyAlignment="1" applyProtection="1">
      <alignment horizontal="left" vertical="center" wrapText="1"/>
      <protection/>
    </xf>
    <xf numFmtId="0" fontId="9" fillId="0" borderId="20" xfId="0" applyFont="1" applyBorder="1" applyAlignment="1" applyProtection="1">
      <alignment horizontal="left" vertical="center"/>
      <protection/>
    </xf>
    <xf numFmtId="0" fontId="9" fillId="0" borderId="21" xfId="0" applyFont="1" applyBorder="1" applyAlignment="1" applyProtection="1">
      <alignment vertical="center"/>
      <protection/>
    </xf>
    <xf numFmtId="0" fontId="9" fillId="0" borderId="16" xfId="0" applyNumberFormat="1" applyFont="1" applyBorder="1" applyAlignment="1" applyProtection="1">
      <alignment horizontal="center" vertical="center"/>
      <protection/>
    </xf>
    <xf numFmtId="3" fontId="3" fillId="0" borderId="22" xfId="0" applyNumberFormat="1" applyFont="1" applyBorder="1" applyAlignment="1" applyProtection="1">
      <alignment horizontal="right" vertical="center"/>
      <protection locked="0"/>
    </xf>
    <xf numFmtId="3" fontId="3" fillId="0" borderId="16" xfId="0" applyNumberFormat="1" applyFont="1" applyBorder="1" applyAlignment="1" applyProtection="1">
      <alignment horizontal="right" vertical="center"/>
      <protection locked="0"/>
    </xf>
    <xf numFmtId="3" fontId="3" fillId="0" borderId="10" xfId="0" applyNumberFormat="1" applyFont="1" applyBorder="1" applyAlignment="1" applyProtection="1">
      <alignment horizontal="right" vertical="center"/>
      <protection locked="0"/>
    </xf>
    <xf numFmtId="3" fontId="3" fillId="0" borderId="23" xfId="0" applyNumberFormat="1" applyFont="1" applyBorder="1" applyAlignment="1" applyProtection="1">
      <alignment horizontal="right" vertical="center"/>
      <protection locked="0"/>
    </xf>
    <xf numFmtId="3" fontId="3" fillId="33" borderId="1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/>
      <protection locked="0"/>
    </xf>
    <xf numFmtId="164" fontId="8" fillId="0" borderId="0" xfId="0" applyNumberFormat="1" applyFont="1" applyBorder="1" applyAlignment="1" applyProtection="1">
      <alignment horizontal="center"/>
      <protection locked="0"/>
    </xf>
    <xf numFmtId="3" fontId="3" fillId="0" borderId="14" xfId="0" applyNumberFormat="1" applyFont="1" applyBorder="1" applyAlignment="1" applyProtection="1">
      <alignment vertical="center"/>
      <protection/>
    </xf>
    <xf numFmtId="0" fontId="3" fillId="0" borderId="0" xfId="55" applyNumberFormat="1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55" applyNumberFormat="1" applyFont="1" applyBorder="1" applyAlignment="1" applyProtection="1">
      <alignment horizontal="center"/>
      <protection locked="0"/>
    </xf>
    <xf numFmtId="0" fontId="3" fillId="0" borderId="0" xfId="55" applyNumberFormat="1" applyFont="1" applyBorder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wrapText="1"/>
      <protection locked="0"/>
    </xf>
    <xf numFmtId="165" fontId="8" fillId="0" borderId="0" xfId="0" applyNumberFormat="1" applyFont="1" applyBorder="1" applyAlignment="1" applyProtection="1">
      <alignment horizontal="center" vertical="center"/>
      <protection locked="0"/>
    </xf>
    <xf numFmtId="3" fontId="3" fillId="0" borderId="0" xfId="0" applyNumberFormat="1" applyFont="1" applyBorder="1" applyAlignment="1" applyProtection="1">
      <alignment vertical="center"/>
      <protection locked="0"/>
    </xf>
    <xf numFmtId="165" fontId="8" fillId="0" borderId="0" xfId="0" applyNumberFormat="1" applyFont="1" applyAlignment="1" applyProtection="1">
      <alignment horizontal="center"/>
      <protection locked="0"/>
    </xf>
    <xf numFmtId="49" fontId="9" fillId="0" borderId="10" xfId="0" applyNumberFormat="1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horizontal="right" vertical="center"/>
      <protection/>
    </xf>
    <xf numFmtId="49" fontId="8" fillId="0" borderId="11" xfId="0" applyNumberFormat="1" applyFont="1" applyBorder="1" applyAlignment="1" applyProtection="1">
      <alignment horizontal="center" vertical="center"/>
      <protection/>
    </xf>
    <xf numFmtId="49" fontId="8" fillId="0" borderId="12" xfId="0" applyNumberFormat="1" applyFont="1" applyBorder="1" applyAlignment="1" applyProtection="1">
      <alignment horizontal="center" vertical="center"/>
      <protection/>
    </xf>
    <xf numFmtId="49" fontId="8" fillId="0" borderId="12" xfId="0" applyNumberFormat="1" applyFont="1" applyFill="1" applyBorder="1" applyAlignment="1" applyProtection="1">
      <alignment horizontal="center" vertical="center"/>
      <protection/>
    </xf>
    <xf numFmtId="49" fontId="8" fillId="0" borderId="13" xfId="0" applyNumberFormat="1" applyFont="1" applyBorder="1" applyAlignment="1" applyProtection="1">
      <alignment horizontal="center" vertical="center"/>
      <protection/>
    </xf>
    <xf numFmtId="49" fontId="8" fillId="0" borderId="15" xfId="0" applyNumberFormat="1" applyFont="1" applyBorder="1" applyAlignment="1" applyProtection="1">
      <alignment horizontal="center" vertical="center"/>
      <protection/>
    </xf>
    <xf numFmtId="49" fontId="8" fillId="0" borderId="11" xfId="0" applyNumberFormat="1" applyFont="1" applyBorder="1" applyAlignment="1" applyProtection="1">
      <alignment horizontal="center" vertical="center"/>
      <protection/>
    </xf>
    <xf numFmtId="49" fontId="8" fillId="0" borderId="12" xfId="0" applyNumberFormat="1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right" vertical="center"/>
      <protection/>
    </xf>
    <xf numFmtId="49" fontId="8" fillId="0" borderId="25" xfId="0" applyNumberFormat="1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vertical="center"/>
      <protection/>
    </xf>
    <xf numFmtId="49" fontId="9" fillId="0" borderId="16" xfId="0" applyNumberFormat="1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right" vertical="center"/>
      <protection/>
    </xf>
    <xf numFmtId="49" fontId="9" fillId="0" borderId="10" xfId="0" applyNumberFormat="1" applyFont="1" applyBorder="1" applyAlignment="1" applyProtection="1">
      <alignment horizontal="center" vertical="center"/>
      <protection/>
    </xf>
    <xf numFmtId="49" fontId="8" fillId="0" borderId="14" xfId="0" applyNumberFormat="1" applyFont="1" applyBorder="1" applyAlignment="1" applyProtection="1">
      <alignment horizontal="center" vertical="center"/>
      <protection/>
    </xf>
    <xf numFmtId="0" fontId="3" fillId="0" borderId="26" xfId="55" applyNumberFormat="1" applyFont="1" applyFill="1" applyBorder="1" applyProtection="1">
      <alignment/>
      <protection/>
    </xf>
    <xf numFmtId="0" fontId="3" fillId="0" borderId="27" xfId="55" applyNumberFormat="1" applyFont="1" applyFill="1" applyBorder="1" applyProtection="1">
      <alignment/>
      <protection/>
    </xf>
    <xf numFmtId="0" fontId="9" fillId="33" borderId="10" xfId="0" applyFont="1" applyFill="1" applyBorder="1" applyAlignment="1" applyProtection="1">
      <alignment horizontal="center" vertical="center"/>
      <protection/>
    </xf>
    <xf numFmtId="165" fontId="9" fillId="33" borderId="10" xfId="0" applyNumberFormat="1" applyFont="1" applyFill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165" fontId="8" fillId="0" borderId="14" xfId="0" applyNumberFormat="1" applyFont="1" applyBorder="1" applyAlignment="1" applyProtection="1">
      <alignment horizontal="center" vertical="center"/>
      <protection/>
    </xf>
    <xf numFmtId="165" fontId="8" fillId="0" borderId="12" xfId="0" applyNumberFormat="1" applyFont="1" applyBorder="1" applyAlignment="1" applyProtection="1">
      <alignment horizontal="center" vertical="center"/>
      <protection/>
    </xf>
    <xf numFmtId="165" fontId="8" fillId="0" borderId="13" xfId="0" applyNumberFormat="1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165" fontId="9" fillId="0" borderId="10" xfId="0" applyNumberFormat="1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vertical="center"/>
      <protection/>
    </xf>
    <xf numFmtId="165" fontId="8" fillId="0" borderId="11" xfId="0" applyNumberFormat="1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vertical="center"/>
      <protection/>
    </xf>
    <xf numFmtId="0" fontId="8" fillId="0" borderId="12" xfId="0" applyFont="1" applyBorder="1" applyAlignment="1" applyProtection="1">
      <alignment horizontal="left" vertical="center"/>
      <protection/>
    </xf>
    <xf numFmtId="0" fontId="8" fillId="0" borderId="13" xfId="0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vertical="center"/>
      <protection/>
    </xf>
    <xf numFmtId="165" fontId="8" fillId="0" borderId="10" xfId="0" applyNumberFormat="1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vertical="center"/>
      <protection/>
    </xf>
    <xf numFmtId="3" fontId="3" fillId="0" borderId="16" xfId="0" applyNumberFormat="1" applyFont="1" applyBorder="1" applyAlignment="1" applyProtection="1">
      <alignment vertical="center"/>
      <protection/>
    </xf>
    <xf numFmtId="0" fontId="9" fillId="0" borderId="16" xfId="0" applyNumberFormat="1" applyFont="1" applyBorder="1" applyAlignment="1" applyProtection="1">
      <alignment horizontal="center" vertical="center"/>
      <protection/>
    </xf>
    <xf numFmtId="3" fontId="3" fillId="0" borderId="16" xfId="0" applyNumberFormat="1" applyFont="1" applyBorder="1" applyAlignment="1" applyProtection="1">
      <alignment horizontal="right" vertical="center"/>
      <protection/>
    </xf>
    <xf numFmtId="0" fontId="9" fillId="33" borderId="16" xfId="0" applyFont="1" applyFill="1" applyBorder="1" applyAlignment="1" applyProtection="1">
      <alignment horizontal="center" vertical="center"/>
      <protection/>
    </xf>
    <xf numFmtId="165" fontId="9" fillId="33" borderId="16" xfId="0" applyNumberFormat="1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horizontal="center" vertical="center"/>
      <protection locked="0"/>
    </xf>
    <xf numFmtId="3" fontId="3" fillId="0" borderId="12" xfId="0" applyNumberFormat="1" applyFont="1" applyBorder="1" applyAlignment="1" applyProtection="1">
      <alignment horizontal="right" vertical="center"/>
      <protection locked="0"/>
    </xf>
    <xf numFmtId="0" fontId="3" fillId="0" borderId="17" xfId="0" applyFont="1" applyBorder="1" applyAlignment="1" applyProtection="1">
      <alignment vertical="center"/>
      <protection/>
    </xf>
    <xf numFmtId="0" fontId="3" fillId="0" borderId="14" xfId="0" applyNumberFormat="1" applyFont="1" applyBorder="1" applyAlignment="1" applyProtection="1">
      <alignment horizontal="right" vertical="center" wrapText="1"/>
      <protection/>
    </xf>
    <xf numFmtId="3" fontId="3" fillId="0" borderId="10" xfId="0" applyNumberFormat="1" applyFont="1" applyBorder="1" applyAlignment="1" applyProtection="1">
      <alignment vertical="center"/>
      <protection locked="0"/>
    </xf>
    <xf numFmtId="0" fontId="8" fillId="0" borderId="28" xfId="0" applyFont="1" applyBorder="1" applyAlignment="1" applyProtection="1">
      <alignment horizontal="center"/>
      <protection locked="0"/>
    </xf>
    <xf numFmtId="3" fontId="3" fillId="0" borderId="18" xfId="0" applyNumberFormat="1" applyFont="1" applyBorder="1" applyAlignment="1" applyProtection="1">
      <alignment horizontal="right" vertical="center"/>
      <protection locked="0"/>
    </xf>
    <xf numFmtId="0" fontId="3" fillId="0" borderId="17" xfId="0" applyFont="1" applyBorder="1" applyAlignment="1" applyProtection="1">
      <alignment horizontal="left" vertical="center"/>
      <protection/>
    </xf>
    <xf numFmtId="0" fontId="3" fillId="0" borderId="29" xfId="55" applyNumberFormat="1" applyFont="1" applyFill="1" applyBorder="1" applyAlignment="1" applyProtection="1">
      <alignment horizontal="right"/>
      <protection/>
    </xf>
    <xf numFmtId="0" fontId="3" fillId="0" borderId="17" xfId="55" applyNumberFormat="1" applyFont="1" applyFill="1" applyBorder="1" applyAlignment="1" applyProtection="1">
      <alignment horizontal="right"/>
      <protection/>
    </xf>
    <xf numFmtId="0" fontId="3" fillId="0" borderId="19" xfId="55" applyNumberFormat="1" applyFont="1" applyFill="1" applyBorder="1" applyAlignment="1" applyProtection="1">
      <alignment horizontal="right" vertical="center"/>
      <protection/>
    </xf>
    <xf numFmtId="0" fontId="3" fillId="0" borderId="27" xfId="55" applyNumberFormat="1" applyFont="1" applyFill="1" applyBorder="1" applyAlignment="1" applyProtection="1">
      <alignment horizontal="right"/>
      <protection/>
    </xf>
    <xf numFmtId="0" fontId="4" fillId="0" borderId="27" xfId="55" applyNumberFormat="1" applyFont="1" applyFill="1" applyBorder="1" applyAlignment="1" applyProtection="1">
      <alignment horizontal="right"/>
      <protection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0" fontId="9" fillId="34" borderId="11" xfId="0" applyFont="1" applyFill="1" applyBorder="1" applyAlignment="1" applyProtection="1">
      <alignment horizontal="center" vertical="center"/>
      <protection/>
    </xf>
    <xf numFmtId="0" fontId="3" fillId="0" borderId="0" xfId="55" applyNumberFormat="1" applyFont="1" applyFill="1" applyBorder="1" applyProtection="1">
      <alignment/>
      <protection/>
    </xf>
    <xf numFmtId="0" fontId="3" fillId="35" borderId="13" xfId="0" applyFont="1" applyFill="1" applyBorder="1" applyAlignment="1" applyProtection="1">
      <alignment horizontal="center" vertical="center"/>
      <protection/>
    </xf>
    <xf numFmtId="0" fontId="3" fillId="35" borderId="0" xfId="0" applyFont="1" applyFill="1" applyAlignment="1" applyProtection="1">
      <alignment horizontal="center" vertical="center"/>
      <protection/>
    </xf>
    <xf numFmtId="165" fontId="9" fillId="34" borderId="14" xfId="0" applyNumberFormat="1" applyFont="1" applyFill="1" applyBorder="1" applyAlignment="1" applyProtection="1">
      <alignment horizontal="center" vertical="center" wrapText="1"/>
      <protection/>
    </xf>
    <xf numFmtId="165" fontId="9" fillId="34" borderId="11" xfId="0" applyNumberFormat="1" applyFont="1" applyFill="1" applyBorder="1" applyAlignment="1" applyProtection="1">
      <alignment horizontal="center" vertical="center"/>
      <protection/>
    </xf>
    <xf numFmtId="3" fontId="3" fillId="0" borderId="18" xfId="0" applyNumberFormat="1" applyFont="1" applyBorder="1" applyAlignment="1" applyProtection="1">
      <alignment vertical="center"/>
      <protection/>
    </xf>
    <xf numFmtId="0" fontId="9" fillId="0" borderId="30" xfId="0" applyFont="1" applyBorder="1" applyAlignment="1" applyProtection="1">
      <alignment horizontal="left" vertical="center"/>
      <protection/>
    </xf>
    <xf numFmtId="0" fontId="9" fillId="0" borderId="16" xfId="0" applyFont="1" applyBorder="1" applyAlignment="1" applyProtection="1">
      <alignment vertical="center"/>
      <protection/>
    </xf>
    <xf numFmtId="0" fontId="9" fillId="0" borderId="31" xfId="0" applyFont="1" applyBorder="1" applyAlignment="1" applyProtection="1">
      <alignment vertical="center"/>
      <protection/>
    </xf>
    <xf numFmtId="49" fontId="9" fillId="0" borderId="31" xfId="0" applyNumberFormat="1" applyFont="1" applyBorder="1" applyAlignment="1" applyProtection="1">
      <alignment horizontal="center" vertical="center"/>
      <protection/>
    </xf>
    <xf numFmtId="3" fontId="3" fillId="0" borderId="31" xfId="0" applyNumberFormat="1" applyFont="1" applyBorder="1" applyAlignment="1" applyProtection="1">
      <alignment vertical="center"/>
      <protection/>
    </xf>
    <xf numFmtId="49" fontId="3" fillId="0" borderId="12" xfId="55" applyNumberFormat="1" applyFont="1" applyBorder="1" applyAlignment="1" applyProtection="1">
      <alignment horizontal="center" vertical="center"/>
      <protection locked="0"/>
    </xf>
    <xf numFmtId="49" fontId="3" fillId="0" borderId="12" xfId="55" applyNumberFormat="1" applyFont="1" applyBorder="1" applyAlignment="1" applyProtection="1">
      <alignment horizontal="center" vertical="center"/>
      <protection/>
    </xf>
    <xf numFmtId="49" fontId="6" fillId="0" borderId="0" xfId="55" applyNumberFormat="1" applyFont="1" applyFill="1" applyAlignment="1" applyProtection="1">
      <alignment horizontal="center" wrapText="1"/>
      <protection/>
    </xf>
    <xf numFmtId="49" fontId="4" fillId="0" borderId="0" xfId="55" applyNumberFormat="1" applyFont="1" applyBorder="1" applyAlignment="1" applyProtection="1">
      <alignment horizontal="left" vertical="center"/>
      <protection/>
    </xf>
    <xf numFmtId="49" fontId="4" fillId="0" borderId="12" xfId="55" applyNumberFormat="1" applyFont="1" applyBorder="1" applyAlignment="1" applyProtection="1">
      <alignment horizontal="center" vertical="center"/>
      <protection locked="0"/>
    </xf>
    <xf numFmtId="49" fontId="5" fillId="0" borderId="12" xfId="55" applyNumberFormat="1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/>
      <protection/>
    </xf>
    <xf numFmtId="49" fontId="3" fillId="0" borderId="19" xfId="55" applyNumberFormat="1" applyFont="1" applyBorder="1" applyAlignment="1" applyProtection="1">
      <alignment horizontal="right" vertical="center"/>
      <protection/>
    </xf>
    <xf numFmtId="164" fontId="8" fillId="0" borderId="27" xfId="0" applyNumberFormat="1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/>
      <protection/>
    </xf>
    <xf numFmtId="49" fontId="4" fillId="0" borderId="27" xfId="55" applyNumberFormat="1" applyFont="1" applyBorder="1" applyAlignment="1" applyProtection="1">
      <alignment horizontal="right"/>
      <protection/>
    </xf>
    <xf numFmtId="164" fontId="9" fillId="34" borderId="14" xfId="0" applyNumberFormat="1" applyFont="1" applyFill="1" applyBorder="1" applyAlignment="1" applyProtection="1">
      <alignment horizontal="center" vertical="top" wrapText="1"/>
      <protection/>
    </xf>
    <xf numFmtId="0" fontId="9" fillId="34" borderId="28" xfId="0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 applyProtection="1">
      <alignment horizontal="center"/>
      <protection/>
    </xf>
    <xf numFmtId="0" fontId="9" fillId="34" borderId="29" xfId="0" applyFont="1" applyFill="1" applyBorder="1" applyAlignment="1" applyProtection="1">
      <alignment horizontal="center"/>
      <protection/>
    </xf>
    <xf numFmtId="0" fontId="9" fillId="34" borderId="14" xfId="0" applyFont="1" applyFill="1" applyBorder="1" applyAlignment="1" applyProtection="1">
      <alignment horizontal="center"/>
      <protection/>
    </xf>
    <xf numFmtId="164" fontId="9" fillId="34" borderId="14" xfId="0" applyNumberFormat="1" applyFont="1" applyFill="1" applyBorder="1" applyAlignment="1" applyProtection="1">
      <alignment horizontal="center"/>
      <protection/>
    </xf>
    <xf numFmtId="0" fontId="9" fillId="34" borderId="26" xfId="0" applyFont="1" applyFill="1" applyBorder="1" applyAlignment="1" applyProtection="1">
      <alignment horizontal="center"/>
      <protection/>
    </xf>
    <xf numFmtId="0" fontId="9" fillId="34" borderId="27" xfId="0" applyFont="1" applyFill="1" applyBorder="1" applyAlignment="1" applyProtection="1">
      <alignment horizontal="center"/>
      <protection/>
    </xf>
    <xf numFmtId="0" fontId="9" fillId="34" borderId="32" xfId="0" applyFont="1" applyFill="1" applyBorder="1" applyAlignment="1" applyProtection="1">
      <alignment horizontal="center"/>
      <protection/>
    </xf>
    <xf numFmtId="0" fontId="9" fillId="34" borderId="11" xfId="0" applyFont="1" applyFill="1" applyBorder="1" applyAlignment="1" applyProtection="1">
      <alignment horizontal="center"/>
      <protection/>
    </xf>
    <xf numFmtId="0" fontId="9" fillId="34" borderId="28" xfId="0" applyFont="1" applyFill="1" applyBorder="1" applyAlignment="1" applyProtection="1">
      <alignment horizontal="center" wrapText="1"/>
      <protection/>
    </xf>
    <xf numFmtId="0" fontId="9" fillId="34" borderId="14" xfId="0" applyFont="1" applyFill="1" applyBorder="1" applyAlignment="1" applyProtection="1">
      <alignment horizontal="center" wrapText="1"/>
      <protection/>
    </xf>
    <xf numFmtId="164" fontId="9" fillId="34" borderId="11" xfId="0" applyNumberFormat="1" applyFont="1" applyFill="1" applyBorder="1" applyAlignment="1" applyProtection="1">
      <alignment horizontal="center"/>
      <protection/>
    </xf>
    <xf numFmtId="3" fontId="9" fillId="34" borderId="12" xfId="0" applyNumberFormat="1" applyFont="1" applyFill="1" applyBorder="1" applyAlignment="1" applyProtection="1">
      <alignment horizontal="center" wrapText="1"/>
      <protection/>
    </xf>
    <xf numFmtId="0" fontId="9" fillId="34" borderId="12" xfId="0" applyFont="1" applyFill="1" applyBorder="1" applyAlignment="1" applyProtection="1">
      <alignment horizontal="center" wrapText="1"/>
      <protection/>
    </xf>
    <xf numFmtId="0" fontId="9" fillId="34" borderId="11" xfId="0" applyFont="1" applyFill="1" applyBorder="1" applyAlignment="1" applyProtection="1">
      <alignment horizontal="center" wrapText="1"/>
      <protection/>
    </xf>
    <xf numFmtId="0" fontId="8" fillId="0" borderId="27" xfId="0" applyFont="1" applyBorder="1" applyAlignment="1" applyProtection="1">
      <alignment/>
      <protection/>
    </xf>
    <xf numFmtId="0" fontId="8" fillId="0" borderId="27" xfId="0" applyFont="1" applyBorder="1" applyAlignment="1" applyProtection="1">
      <alignment wrapText="1"/>
      <protection/>
    </xf>
    <xf numFmtId="0" fontId="9" fillId="34" borderId="26" xfId="0" applyFont="1" applyFill="1" applyBorder="1" applyAlignment="1" applyProtection="1">
      <alignment vertical="center" wrapText="1"/>
      <protection/>
    </xf>
    <xf numFmtId="0" fontId="9" fillId="34" borderId="27" xfId="0" applyFont="1" applyFill="1" applyBorder="1" applyAlignment="1" applyProtection="1">
      <alignment vertical="center" wrapText="1"/>
      <protection/>
    </xf>
    <xf numFmtId="0" fontId="9" fillId="34" borderId="32" xfId="0" applyFont="1" applyFill="1" applyBorder="1" applyAlignment="1" applyProtection="1">
      <alignment vertical="center" wrapText="1"/>
      <protection/>
    </xf>
    <xf numFmtId="49" fontId="3" fillId="0" borderId="33" xfId="55" applyNumberFormat="1" applyFont="1" applyBorder="1" applyAlignment="1" applyProtection="1">
      <alignment horizontal="right"/>
      <protection/>
    </xf>
    <xf numFmtId="0" fontId="9" fillId="34" borderId="34" xfId="0" applyFont="1" applyFill="1" applyBorder="1" applyAlignment="1" applyProtection="1">
      <alignment wrapText="1"/>
      <protection/>
    </xf>
    <xf numFmtId="0" fontId="9" fillId="34" borderId="35" xfId="0" applyFont="1" applyFill="1" applyBorder="1" applyAlignment="1" applyProtection="1">
      <alignment wrapText="1"/>
      <protection/>
    </xf>
    <xf numFmtId="0" fontId="9" fillId="34" borderId="36" xfId="0" applyFont="1" applyFill="1" applyBorder="1" applyAlignment="1" applyProtection="1">
      <alignment wrapText="1"/>
      <protection/>
    </xf>
    <xf numFmtId="0" fontId="9" fillId="34" borderId="26" xfId="0" applyFont="1" applyFill="1" applyBorder="1" applyAlignment="1" applyProtection="1">
      <alignment horizontal="center" wrapText="1"/>
      <protection/>
    </xf>
    <xf numFmtId="164" fontId="8" fillId="0" borderId="0" xfId="0" applyNumberFormat="1" applyFont="1" applyBorder="1" applyAlignment="1" applyProtection="1">
      <alignment horizontal="center"/>
      <protection/>
    </xf>
    <xf numFmtId="49" fontId="3" fillId="0" borderId="12" xfId="55" applyNumberFormat="1" applyFont="1" applyBorder="1" applyAlignment="1" applyProtection="1">
      <alignment horizontal="right" vertical="center"/>
      <protection/>
    </xf>
    <xf numFmtId="3" fontId="3" fillId="0" borderId="10" xfId="0" applyNumberFormat="1" applyFont="1" applyBorder="1" applyAlignment="1" applyProtection="1">
      <alignment horizontal="right" vertical="center"/>
      <protection/>
    </xf>
    <xf numFmtId="49" fontId="6" fillId="0" borderId="0" xfId="55" applyNumberFormat="1" applyFont="1" applyAlignment="1" applyProtection="1">
      <alignment horizontal="center"/>
      <protection/>
    </xf>
    <xf numFmtId="49" fontId="6" fillId="0" borderId="0" xfId="55" applyNumberFormat="1" applyFont="1" applyFill="1" applyAlignment="1" applyProtection="1">
      <alignment horizontal="center" vertical="center"/>
      <protection locked="0"/>
    </xf>
    <xf numFmtId="49" fontId="8" fillId="0" borderId="34" xfId="55" applyNumberFormat="1" applyFont="1" applyBorder="1" applyAlignment="1" applyProtection="1">
      <alignment horizontal="left"/>
      <protection/>
    </xf>
    <xf numFmtId="49" fontId="8" fillId="0" borderId="35" xfId="55" applyNumberFormat="1" applyFont="1" applyBorder="1" applyAlignment="1" applyProtection="1">
      <alignment horizontal="left"/>
      <protection/>
    </xf>
    <xf numFmtId="49" fontId="8" fillId="0" borderId="36" xfId="55" applyNumberFormat="1" applyFont="1" applyBorder="1" applyAlignment="1" applyProtection="1">
      <alignment horizontal="left"/>
      <protection/>
    </xf>
    <xf numFmtId="49" fontId="8" fillId="0" borderId="35" xfId="55" applyNumberFormat="1" applyFont="1" applyBorder="1" applyAlignment="1" applyProtection="1">
      <alignment horizontal="center"/>
      <protection/>
    </xf>
    <xf numFmtId="49" fontId="8" fillId="0" borderId="36" xfId="55" applyNumberFormat="1" applyFont="1" applyBorder="1" applyAlignment="1" applyProtection="1">
      <alignment horizontal="center"/>
      <protection/>
    </xf>
    <xf numFmtId="49" fontId="3" fillId="0" borderId="17" xfId="55" applyNumberFormat="1" applyFont="1" applyBorder="1" applyAlignment="1" applyProtection="1">
      <alignment horizontal="center"/>
      <protection/>
    </xf>
    <xf numFmtId="49" fontId="3" fillId="0" borderId="33" xfId="55" applyNumberFormat="1" applyFont="1" applyBorder="1" applyAlignment="1" applyProtection="1">
      <alignment horizontal="center"/>
      <protection/>
    </xf>
    <xf numFmtId="49" fontId="3" fillId="0" borderId="19" xfId="55" applyNumberFormat="1" applyFont="1" applyBorder="1" applyAlignment="1" applyProtection="1">
      <alignment horizontal="center"/>
      <protection/>
    </xf>
    <xf numFmtId="49" fontId="6" fillId="0" borderId="0" xfId="55" applyNumberFormat="1" applyFont="1" applyFill="1" applyAlignment="1" applyProtection="1">
      <alignment horizontal="center" wrapText="1"/>
      <protection locked="0"/>
    </xf>
    <xf numFmtId="49" fontId="6" fillId="0" borderId="0" xfId="55" applyNumberFormat="1" applyFont="1" applyAlignment="1" applyProtection="1">
      <alignment horizontal="center"/>
      <protection locked="0"/>
    </xf>
    <xf numFmtId="49" fontId="4" fillId="0" borderId="0" xfId="55" applyNumberFormat="1" applyFont="1" applyAlignment="1" applyProtection="1">
      <alignment horizontal="center"/>
      <protection/>
    </xf>
    <xf numFmtId="49" fontId="3" fillId="0" borderId="11" xfId="55" applyNumberFormat="1" applyFont="1" applyBorder="1" applyAlignment="1" applyProtection="1">
      <alignment horizontal="center" vertical="center"/>
      <protection locked="0"/>
    </xf>
    <xf numFmtId="49" fontId="3" fillId="0" borderId="12" xfId="55" applyNumberFormat="1" applyFont="1" applyBorder="1" applyAlignment="1" applyProtection="1">
      <alignment horizontal="center" vertical="center"/>
      <protection locked="0"/>
    </xf>
    <xf numFmtId="49" fontId="8" fillId="0" borderId="12" xfId="55" applyNumberFormat="1" applyFont="1" applyBorder="1" applyAlignment="1" applyProtection="1">
      <alignment horizontal="left" vertical="top" wrapText="1"/>
      <protection/>
    </xf>
    <xf numFmtId="49" fontId="7" fillId="0" borderId="0" xfId="55" applyNumberFormat="1" applyFont="1" applyAlignment="1" applyProtection="1">
      <alignment horizontal="center"/>
      <protection/>
    </xf>
    <xf numFmtId="49" fontId="7" fillId="0" borderId="0" xfId="55" applyNumberFormat="1" applyFont="1" applyAlignment="1" applyProtection="1">
      <alignment horizontal="center"/>
      <protection/>
    </xf>
    <xf numFmtId="0" fontId="9" fillId="34" borderId="28" xfId="0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 applyProtection="1">
      <alignment horizontal="center"/>
      <protection/>
    </xf>
    <xf numFmtId="0" fontId="9" fillId="34" borderId="29" xfId="0" applyFont="1" applyFill="1" applyBorder="1" applyAlignment="1" applyProtection="1">
      <alignment horizontal="center"/>
      <protection/>
    </xf>
    <xf numFmtId="3" fontId="9" fillId="34" borderId="17" xfId="0" applyNumberFormat="1" applyFont="1" applyFill="1" applyBorder="1" applyAlignment="1" applyProtection="1">
      <alignment horizontal="center" wrapText="1"/>
      <protection/>
    </xf>
    <xf numFmtId="0" fontId="0" fillId="0" borderId="33" xfId="0" applyBorder="1" applyAlignment="1" applyProtection="1">
      <alignment horizontal="center" wrapText="1"/>
      <protection/>
    </xf>
    <xf numFmtId="0" fontId="9" fillId="0" borderId="37" xfId="0" applyFont="1" applyBorder="1" applyAlignment="1" applyProtection="1">
      <alignment horizontal="left" vertical="center" wrapText="1"/>
      <protection/>
    </xf>
    <xf numFmtId="0" fontId="9" fillId="0" borderId="22" xfId="0" applyFont="1" applyBorder="1" applyAlignment="1" applyProtection="1">
      <alignment horizontal="left" vertical="center" wrapText="1"/>
      <protection/>
    </xf>
    <xf numFmtId="0" fontId="9" fillId="0" borderId="38" xfId="0" applyFont="1" applyBorder="1" applyAlignment="1" applyProtection="1">
      <alignment horizontal="left" vertical="center" wrapText="1"/>
      <protection/>
    </xf>
    <xf numFmtId="0" fontId="9" fillId="0" borderId="30" xfId="0" applyFont="1" applyBorder="1" applyAlignment="1" applyProtection="1">
      <alignment horizontal="left" vertical="center" wrapText="1"/>
      <protection/>
    </xf>
    <xf numFmtId="0" fontId="9" fillId="0" borderId="23" xfId="0" applyFont="1" applyBorder="1" applyAlignment="1" applyProtection="1">
      <alignment horizontal="left" vertical="center" wrapText="1"/>
      <protection/>
    </xf>
    <xf numFmtId="0" fontId="9" fillId="0" borderId="39" xfId="0" applyFont="1" applyBorder="1" applyAlignment="1" applyProtection="1">
      <alignment horizontal="left" vertical="center" wrapText="1"/>
      <protection/>
    </xf>
    <xf numFmtId="0" fontId="9" fillId="34" borderId="34" xfId="0" applyFont="1" applyFill="1" applyBorder="1" applyAlignment="1" applyProtection="1">
      <alignment horizontal="center" vertical="center" wrapText="1"/>
      <protection/>
    </xf>
    <xf numFmtId="0" fontId="9" fillId="34" borderId="35" xfId="0" applyFont="1" applyFill="1" applyBorder="1" applyAlignment="1" applyProtection="1">
      <alignment horizontal="center" vertical="center" wrapText="1"/>
      <protection/>
    </xf>
    <xf numFmtId="0" fontId="9" fillId="34" borderId="36" xfId="0" applyFont="1" applyFill="1" applyBorder="1" applyAlignment="1" applyProtection="1">
      <alignment horizontal="center" vertical="center" wrapText="1"/>
      <protection/>
    </xf>
    <xf numFmtId="0" fontId="9" fillId="34" borderId="28" xfId="0" applyFont="1" applyFill="1" applyBorder="1" applyAlignment="1" applyProtection="1">
      <alignment horizontal="center" vertical="center" wrapText="1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9" fillId="34" borderId="29" xfId="0" applyFont="1" applyFill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 wrapText="1"/>
      <protection/>
    </xf>
    <xf numFmtId="0" fontId="8" fillId="0" borderId="19" xfId="0" applyFont="1" applyBorder="1" applyAlignment="1" applyProtection="1">
      <alignment horizontal="left" vertical="center" wrapText="1"/>
      <protection/>
    </xf>
    <xf numFmtId="0" fontId="8" fillId="0" borderId="40" xfId="0" applyFont="1" applyBorder="1" applyAlignment="1" applyProtection="1">
      <alignment horizontal="left" vertical="center" wrapText="1"/>
      <protection/>
    </xf>
    <xf numFmtId="0" fontId="8" fillId="0" borderId="41" xfId="0" applyFont="1" applyBorder="1" applyAlignment="1" applyProtection="1">
      <alignment horizontal="left" vertical="center" wrapText="1"/>
      <protection/>
    </xf>
    <xf numFmtId="0" fontId="8" fillId="0" borderId="42" xfId="0" applyFont="1" applyBorder="1" applyAlignment="1" applyProtection="1">
      <alignment horizontal="left" vertical="center" wrapText="1"/>
      <protection/>
    </xf>
    <xf numFmtId="0" fontId="8" fillId="0" borderId="24" xfId="0" applyFont="1" applyBorder="1" applyAlignment="1" applyProtection="1">
      <alignment horizontal="left" vertical="center" wrapText="1"/>
      <protection/>
    </xf>
    <xf numFmtId="0" fontId="8" fillId="0" borderId="25" xfId="0" applyFont="1" applyBorder="1" applyAlignment="1" applyProtection="1">
      <alignment horizontal="left" vertical="center" wrapText="1"/>
      <protection/>
    </xf>
    <xf numFmtId="0" fontId="8" fillId="0" borderId="43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left" vertical="center" wrapText="1"/>
      <protection/>
    </xf>
    <xf numFmtId="0" fontId="8" fillId="0" borderId="12" xfId="0" applyFont="1" applyBorder="1" applyAlignment="1" applyProtection="1">
      <alignment horizontal="left" vertical="center" wrapText="1"/>
      <protection/>
    </xf>
    <xf numFmtId="0" fontId="9" fillId="0" borderId="30" xfId="0" applyFont="1" applyBorder="1" applyAlignment="1" applyProtection="1">
      <alignment horizontal="left" vertical="center" wrapText="1"/>
      <protection/>
    </xf>
    <xf numFmtId="0" fontId="9" fillId="0" borderId="23" xfId="0" applyFont="1" applyBorder="1" applyAlignment="1" applyProtection="1">
      <alignment horizontal="left" vertical="center" wrapText="1"/>
      <protection/>
    </xf>
    <xf numFmtId="0" fontId="9" fillId="0" borderId="39" xfId="0" applyFont="1" applyBorder="1" applyAlignment="1" applyProtection="1">
      <alignment horizontal="left" vertical="center" wrapText="1"/>
      <protection/>
    </xf>
    <xf numFmtId="0" fontId="9" fillId="0" borderId="31" xfId="0" applyFont="1" applyBorder="1" applyAlignment="1" applyProtection="1">
      <alignment horizontal="left" vertical="center" wrapText="1"/>
      <protection/>
    </xf>
    <xf numFmtId="0" fontId="8" fillId="0" borderId="26" xfId="0" applyFont="1" applyBorder="1" applyAlignment="1" applyProtection="1">
      <alignment horizontal="left" vertical="center" wrapText="1"/>
      <protection/>
    </xf>
    <xf numFmtId="0" fontId="8" fillId="0" borderId="27" xfId="0" applyFont="1" applyBorder="1" applyAlignment="1" applyProtection="1">
      <alignment horizontal="left" vertical="center" wrapText="1"/>
      <protection/>
    </xf>
    <xf numFmtId="0" fontId="8" fillId="0" borderId="32" xfId="0" applyFont="1" applyBorder="1" applyAlignment="1" applyProtection="1">
      <alignment horizontal="left" vertical="center" wrapText="1"/>
      <protection/>
    </xf>
    <xf numFmtId="0" fontId="8" fillId="0" borderId="17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 wrapText="1"/>
      <protection/>
    </xf>
    <xf numFmtId="0" fontId="3" fillId="0" borderId="33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8" fillId="0" borderId="19" xfId="0" applyFont="1" applyBorder="1" applyAlignment="1" applyProtection="1">
      <alignment horizontal="left" vertical="center" wrapText="1"/>
      <protection/>
    </xf>
    <xf numFmtId="0" fontId="8" fillId="0" borderId="26" xfId="0" applyFont="1" applyBorder="1" applyAlignment="1" applyProtection="1">
      <alignment horizontal="left" vertical="center" wrapText="1"/>
      <protection/>
    </xf>
    <xf numFmtId="0" fontId="8" fillId="0" borderId="27" xfId="0" applyFont="1" applyBorder="1" applyAlignment="1" applyProtection="1">
      <alignment horizontal="left" vertical="center" wrapText="1"/>
      <protection/>
    </xf>
    <xf numFmtId="0" fontId="8" fillId="0" borderId="32" xfId="0" applyFont="1" applyBorder="1" applyAlignment="1" applyProtection="1">
      <alignment horizontal="left" vertical="center" wrapText="1"/>
      <protection/>
    </xf>
    <xf numFmtId="0" fontId="9" fillId="34" borderId="14" xfId="0" applyFont="1" applyFill="1" applyBorder="1" applyAlignment="1" applyProtection="1">
      <alignment horizontal="center" wrapText="1"/>
      <protection/>
    </xf>
    <xf numFmtId="0" fontId="8" fillId="0" borderId="28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8" fillId="0" borderId="29" xfId="0" applyFont="1" applyBorder="1" applyAlignment="1" applyProtection="1">
      <alignment horizontal="left" vertical="center" wrapText="1"/>
      <protection/>
    </xf>
    <xf numFmtId="0" fontId="9" fillId="0" borderId="44" xfId="0" applyFont="1" applyBorder="1" applyAlignment="1" applyProtection="1">
      <alignment horizontal="left" vertical="center" wrapText="1"/>
      <protection/>
    </xf>
    <xf numFmtId="0" fontId="9" fillId="0" borderId="45" xfId="0" applyFont="1" applyBorder="1" applyAlignment="1" applyProtection="1">
      <alignment horizontal="left" vertical="center" wrapText="1"/>
      <protection/>
    </xf>
    <xf numFmtId="0" fontId="9" fillId="0" borderId="46" xfId="0" applyFont="1" applyBorder="1" applyAlignment="1" applyProtection="1">
      <alignment horizontal="left" vertical="center" wrapText="1"/>
      <protection/>
    </xf>
    <xf numFmtId="0" fontId="9" fillId="0" borderId="47" xfId="0" applyFont="1" applyBorder="1" applyAlignment="1" applyProtection="1">
      <alignment horizontal="left" vertical="center" wrapText="1"/>
      <protection/>
    </xf>
    <xf numFmtId="0" fontId="9" fillId="34" borderId="26" xfId="0" applyFont="1" applyFill="1" applyBorder="1" applyAlignment="1" applyProtection="1">
      <alignment horizontal="center" wrapText="1"/>
      <protection/>
    </xf>
    <xf numFmtId="0" fontId="9" fillId="34" borderId="27" xfId="0" applyFont="1" applyFill="1" applyBorder="1" applyAlignment="1" applyProtection="1">
      <alignment horizontal="center" wrapText="1"/>
      <protection/>
    </xf>
    <xf numFmtId="0" fontId="9" fillId="34" borderId="32" xfId="0" applyFont="1" applyFill="1" applyBorder="1" applyAlignment="1" applyProtection="1">
      <alignment horizontal="center" wrapText="1"/>
      <protection/>
    </xf>
    <xf numFmtId="0" fontId="9" fillId="34" borderId="28" xfId="0" applyFont="1" applyFill="1" applyBorder="1" applyAlignment="1" applyProtection="1">
      <alignment horizontal="center" wrapText="1"/>
      <protection/>
    </xf>
    <xf numFmtId="0" fontId="9" fillId="34" borderId="0" xfId="0" applyFont="1" applyFill="1" applyBorder="1" applyAlignment="1" applyProtection="1">
      <alignment horizontal="center" wrapText="1"/>
      <protection/>
    </xf>
    <xf numFmtId="0" fontId="9" fillId="34" borderId="29" xfId="0" applyFont="1" applyFill="1" applyBorder="1" applyAlignment="1" applyProtection="1">
      <alignment horizontal="center" wrapText="1"/>
      <protection/>
    </xf>
    <xf numFmtId="0" fontId="8" fillId="0" borderId="34" xfId="0" applyFont="1" applyBorder="1" applyAlignment="1" applyProtection="1">
      <alignment horizontal="left" vertical="center" wrapText="1"/>
      <protection/>
    </xf>
    <xf numFmtId="0" fontId="8" fillId="0" borderId="35" xfId="0" applyFont="1" applyBorder="1" applyAlignment="1" applyProtection="1">
      <alignment horizontal="left" vertical="center" wrapText="1"/>
      <protection/>
    </xf>
    <xf numFmtId="0" fontId="8" fillId="0" borderId="36" xfId="0" applyFont="1" applyBorder="1" applyAlignment="1" applyProtection="1">
      <alignment horizontal="left" vertical="center" wrapText="1"/>
      <protection/>
    </xf>
    <xf numFmtId="0" fontId="8" fillId="0" borderId="18" xfId="0" applyFont="1" applyBorder="1" applyAlignment="1" applyProtection="1">
      <alignment horizontal="left" vertical="center" wrapText="1"/>
      <protection/>
    </xf>
    <xf numFmtId="0" fontId="8" fillId="0" borderId="12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left" vertical="center" wrapText="1"/>
      <protection/>
    </xf>
    <xf numFmtId="0" fontId="9" fillId="0" borderId="21" xfId="0" applyFont="1" applyBorder="1" applyAlignment="1" applyProtection="1">
      <alignment horizontal="left" vertical="center" wrapText="1"/>
      <protection/>
    </xf>
    <xf numFmtId="0" fontId="9" fillId="0" borderId="48" xfId="0" applyFont="1" applyBorder="1" applyAlignment="1" applyProtection="1">
      <alignment horizontal="left" vertical="center" wrapText="1"/>
      <protection/>
    </xf>
    <xf numFmtId="0" fontId="8" fillId="0" borderId="11" xfId="0" applyFont="1" applyBorder="1" applyAlignment="1" applyProtection="1">
      <alignment horizontal="left" vertical="center" wrapText="1"/>
      <protection/>
    </xf>
    <xf numFmtId="0" fontId="8" fillId="0" borderId="34" xfId="0" applyFont="1" applyBorder="1" applyAlignment="1" applyProtection="1">
      <alignment horizontal="left" vertical="center" wrapText="1"/>
      <protection/>
    </xf>
    <xf numFmtId="0" fontId="8" fillId="0" borderId="35" xfId="0" applyFont="1" applyBorder="1" applyAlignment="1" applyProtection="1">
      <alignment horizontal="left" vertical="center" wrapText="1"/>
      <protection/>
    </xf>
    <xf numFmtId="0" fontId="8" fillId="0" borderId="36" xfId="0" applyFont="1" applyBorder="1" applyAlignment="1" applyProtection="1">
      <alignment horizontal="left" vertical="center" wrapText="1"/>
      <protection/>
    </xf>
    <xf numFmtId="0" fontId="8" fillId="0" borderId="45" xfId="0" applyFont="1" applyBorder="1" applyAlignment="1" applyProtection="1">
      <alignment horizontal="left" vertical="center" wrapText="1"/>
      <protection/>
    </xf>
    <xf numFmtId="0" fontId="8" fillId="0" borderId="22" xfId="0" applyFont="1" applyBorder="1" applyAlignment="1" applyProtection="1">
      <alignment horizontal="left" vertical="center" wrapText="1"/>
      <protection/>
    </xf>
    <xf numFmtId="0" fontId="8" fillId="0" borderId="49" xfId="0" applyFont="1" applyBorder="1" applyAlignment="1" applyProtection="1">
      <alignment horizontal="left" vertical="center" wrapText="1"/>
      <protection/>
    </xf>
    <xf numFmtId="0" fontId="9" fillId="0" borderId="22" xfId="0" applyFont="1" applyBorder="1" applyAlignment="1" applyProtection="1">
      <alignment horizontal="left" vertical="center" wrapText="1"/>
      <protection/>
    </xf>
    <xf numFmtId="0" fontId="9" fillId="34" borderId="26" xfId="0" applyFont="1" applyFill="1" applyBorder="1" applyAlignment="1" applyProtection="1">
      <alignment horizontal="center" vertical="center"/>
      <protection/>
    </xf>
    <xf numFmtId="0" fontId="9" fillId="34" borderId="32" xfId="0" applyFont="1" applyFill="1" applyBorder="1" applyAlignment="1" applyProtection="1">
      <alignment horizontal="center" vertical="center"/>
      <protection/>
    </xf>
    <xf numFmtId="3" fontId="3" fillId="0" borderId="17" xfId="0" applyNumberFormat="1" applyFont="1" applyBorder="1" applyAlignment="1" applyProtection="1">
      <alignment horizontal="right" vertical="center"/>
      <protection locked="0"/>
    </xf>
    <xf numFmtId="3" fontId="3" fillId="0" borderId="19" xfId="0" applyNumberFormat="1" applyFont="1" applyBorder="1" applyAlignment="1" applyProtection="1">
      <alignment horizontal="right" vertical="center"/>
      <protection locked="0"/>
    </xf>
    <xf numFmtId="3" fontId="3" fillId="0" borderId="12" xfId="0" applyNumberFormat="1" applyFont="1" applyBorder="1" applyAlignment="1" applyProtection="1">
      <alignment horizontal="right" vertical="center"/>
      <protection locked="0"/>
    </xf>
    <xf numFmtId="3" fontId="3" fillId="0" borderId="40" xfId="0" applyNumberFormat="1" applyFont="1" applyBorder="1" applyAlignment="1" applyProtection="1">
      <alignment horizontal="right" vertical="center"/>
      <protection locked="0"/>
    </xf>
    <xf numFmtId="3" fontId="3" fillId="0" borderId="42" xfId="0" applyNumberFormat="1" applyFont="1" applyBorder="1" applyAlignment="1" applyProtection="1">
      <alignment horizontal="right" vertical="center"/>
      <protection locked="0"/>
    </xf>
    <xf numFmtId="3" fontId="3" fillId="0" borderId="30" xfId="0" applyNumberFormat="1" applyFont="1" applyBorder="1" applyAlignment="1" applyProtection="1">
      <alignment horizontal="right" vertical="center"/>
      <protection/>
    </xf>
    <xf numFmtId="3" fontId="3" fillId="0" borderId="39" xfId="0" applyNumberFormat="1" applyFont="1" applyBorder="1" applyAlignment="1" applyProtection="1">
      <alignment horizontal="right" vertical="center"/>
      <protection/>
    </xf>
    <xf numFmtId="3" fontId="3" fillId="0" borderId="24" xfId="0" applyNumberFormat="1" applyFont="1" applyBorder="1" applyAlignment="1" applyProtection="1">
      <alignment horizontal="right" vertical="center"/>
      <protection locked="0"/>
    </xf>
    <xf numFmtId="3" fontId="3" fillId="0" borderId="43" xfId="0" applyNumberFormat="1" applyFont="1" applyBorder="1" applyAlignment="1" applyProtection="1">
      <alignment horizontal="right" vertical="center"/>
      <protection locked="0"/>
    </xf>
    <xf numFmtId="3" fontId="3" fillId="0" borderId="17" xfId="0" applyNumberFormat="1" applyFont="1" applyBorder="1" applyAlignment="1" applyProtection="1">
      <alignment horizontal="right" vertical="center"/>
      <protection/>
    </xf>
    <xf numFmtId="3" fontId="3" fillId="0" borderId="19" xfId="0" applyNumberFormat="1" applyFont="1" applyBorder="1" applyAlignment="1" applyProtection="1">
      <alignment horizontal="right" vertical="center"/>
      <protection/>
    </xf>
    <xf numFmtId="3" fontId="3" fillId="0" borderId="40" xfId="0" applyNumberFormat="1" applyFont="1" applyBorder="1" applyAlignment="1" applyProtection="1">
      <alignment horizontal="right" vertical="center"/>
      <protection/>
    </xf>
    <xf numFmtId="3" fontId="3" fillId="0" borderId="42" xfId="0" applyNumberFormat="1" applyFont="1" applyBorder="1" applyAlignment="1" applyProtection="1">
      <alignment horizontal="right" vertical="center"/>
      <protection/>
    </xf>
    <xf numFmtId="3" fontId="3" fillId="33" borderId="30" xfId="0" applyNumberFormat="1" applyFont="1" applyFill="1" applyBorder="1" applyAlignment="1" applyProtection="1">
      <alignment horizontal="right" vertical="center"/>
      <protection/>
    </xf>
    <xf numFmtId="3" fontId="3" fillId="33" borderId="39" xfId="0" applyNumberFormat="1" applyFont="1" applyFill="1" applyBorder="1" applyAlignment="1" applyProtection="1">
      <alignment horizontal="right" vertical="center"/>
      <protection/>
    </xf>
    <xf numFmtId="0" fontId="9" fillId="34" borderId="17" xfId="0" applyFont="1" applyFill="1" applyBorder="1" applyAlignment="1" applyProtection="1">
      <alignment horizontal="center" vertical="center" wrapText="1"/>
      <protection/>
    </xf>
    <xf numFmtId="0" fontId="9" fillId="34" borderId="33" xfId="0" applyFont="1" applyFill="1" applyBorder="1" applyAlignment="1" applyProtection="1">
      <alignment horizontal="center" vertical="center" wrapText="1"/>
      <protection/>
    </xf>
    <xf numFmtId="0" fontId="9" fillId="34" borderId="19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left" vertical="center" wrapText="1"/>
      <protection/>
    </xf>
    <xf numFmtId="0" fontId="9" fillId="34" borderId="26" xfId="0" applyFont="1" applyFill="1" applyBorder="1" applyAlignment="1" applyProtection="1">
      <alignment horizontal="center" vertical="center" wrapText="1"/>
      <protection/>
    </xf>
    <xf numFmtId="0" fontId="9" fillId="34" borderId="27" xfId="0" applyFont="1" applyFill="1" applyBorder="1" applyAlignment="1" applyProtection="1">
      <alignment horizontal="center" vertical="center" wrapText="1"/>
      <protection/>
    </xf>
    <xf numFmtId="0" fontId="9" fillId="34" borderId="32" xfId="0" applyFont="1" applyFill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left" vertical="center" wrapText="1"/>
      <protection/>
    </xf>
    <xf numFmtId="0" fontId="9" fillId="33" borderId="16" xfId="0" applyFont="1" applyFill="1" applyBorder="1" applyAlignment="1" applyProtection="1">
      <alignment horizontal="left" vertical="center" wrapText="1"/>
      <protection/>
    </xf>
    <xf numFmtId="0" fontId="9" fillId="33" borderId="10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rmal_vzorvykazov98" xfId="55"/>
    <cellStyle name="normální_cashflow96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3</xdr:row>
      <xdr:rowOff>142875</xdr:rowOff>
    </xdr:from>
    <xdr:to>
      <xdr:col>27</xdr:col>
      <xdr:colOff>57150</xdr:colOff>
      <xdr:row>5</xdr:row>
      <xdr:rowOff>123825</xdr:rowOff>
    </xdr:to>
    <xdr:sp>
      <xdr:nvSpPr>
        <xdr:cNvPr id="1" name="Text 2"/>
        <xdr:cNvSpPr txBox="1">
          <a:spLocks noChangeArrowheads="1"/>
        </xdr:cNvSpPr>
      </xdr:nvSpPr>
      <xdr:spPr>
        <a:xfrm>
          <a:off x="1314450" y="666750"/>
          <a:ext cx="335280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ÚČTOV</a:t>
          </a:r>
          <a:r>
            <a:rPr lang="en-US" cap="none" sz="18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N</a:t>
          </a:r>
          <a:r>
            <a:rPr lang="en-US" cap="none" sz="18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Á ZÁVIERKA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AM59"/>
  <sheetViews>
    <sheetView showGridLines="0" view="pageBreakPreview" zoomScaleSheetLayoutView="100" zoomScalePageLayoutView="0" workbookViewId="0" topLeftCell="A13">
      <selection activeCell="AO13" sqref="AO13"/>
    </sheetView>
  </sheetViews>
  <sheetFormatPr defaultColWidth="9.140625" defaultRowHeight="12.75"/>
  <cols>
    <col min="1" max="1" width="2.57421875" style="3" customWidth="1"/>
    <col min="2" max="2" width="2.28125" style="3" bestFit="1" customWidth="1"/>
    <col min="3" max="38" width="2.57421875" style="3" customWidth="1"/>
    <col min="39" max="16384" width="9.140625" style="3" customWidth="1"/>
  </cols>
  <sheetData>
    <row r="1" spans="1:26" s="2" customFormat="1" ht="13.5">
      <c r="A1" s="3"/>
      <c r="B1" s="3"/>
      <c r="C1" s="3"/>
      <c r="D1" s="3"/>
      <c r="E1" s="3"/>
      <c r="F1" s="3"/>
      <c r="G1" s="28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34" s="2" customFormat="1" ht="14.25">
      <c r="A2" s="3"/>
      <c r="B2" s="214" t="s">
        <v>207</v>
      </c>
      <c r="C2" s="215"/>
      <c r="D2" s="215"/>
      <c r="E2" s="216"/>
      <c r="F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AB2" s="42"/>
      <c r="AD2" s="38"/>
      <c r="AF2" s="42"/>
      <c r="AG2" s="42"/>
      <c r="AH2" s="42"/>
    </row>
    <row r="3" spans="1:26" s="2" customFormat="1" ht="13.5">
      <c r="A3" s="3"/>
      <c r="B3" s="3"/>
      <c r="C3" s="3"/>
      <c r="D3" s="3"/>
      <c r="E3" s="3"/>
      <c r="F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3.5">
      <c r="G4" s="2"/>
    </row>
    <row r="5" ht="13.5">
      <c r="G5" s="2"/>
    </row>
    <row r="6" ht="13.5">
      <c r="G6" s="2"/>
    </row>
    <row r="7" spans="7:30" ht="13.5" customHeight="1">
      <c r="G7" s="219" t="s">
        <v>206</v>
      </c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  <c r="AC7" s="40"/>
      <c r="AD7" s="40"/>
    </row>
    <row r="8" spans="12:25" s="4" customFormat="1" ht="14.25" customHeight="1">
      <c r="L8" s="207" t="s">
        <v>88</v>
      </c>
      <c r="M8" s="207"/>
      <c r="O8" s="217" t="s">
        <v>198</v>
      </c>
      <c r="P8" s="217"/>
      <c r="Q8" s="167"/>
      <c r="R8" s="218" t="s">
        <v>199</v>
      </c>
      <c r="S8" s="218"/>
      <c r="T8" s="61"/>
      <c r="U8" s="208">
        <v>2014</v>
      </c>
      <c r="V8" s="208"/>
      <c r="W8" s="208"/>
      <c r="X8" s="41"/>
      <c r="Y8" s="22"/>
    </row>
    <row r="9" s="4" customFormat="1" ht="14.25"/>
    <row r="10" spans="1:36" s="5" customFormat="1" ht="14.25">
      <c r="A10" s="6" t="s">
        <v>15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="6" customFormat="1" ht="13.5"/>
    <row r="12" s="6" customFormat="1" ht="13.5"/>
    <row r="13" s="6" customFormat="1" ht="13.5"/>
    <row r="14" spans="1:36" s="6" customFormat="1" ht="14.25">
      <c r="A14" s="6" t="s">
        <v>109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 t="s">
        <v>143</v>
      </c>
      <c r="M14" s="5"/>
      <c r="N14" s="5"/>
      <c r="O14" s="5"/>
      <c r="P14" s="5"/>
      <c r="Q14" s="5"/>
      <c r="R14" s="5"/>
      <c r="S14" s="5"/>
      <c r="T14" s="5" t="s">
        <v>389</v>
      </c>
      <c r="U14" s="5"/>
      <c r="V14" s="5"/>
      <c r="W14" s="5"/>
      <c r="X14" s="5"/>
      <c r="Y14" s="5"/>
      <c r="AA14" s="224" t="s">
        <v>110</v>
      </c>
      <c r="AB14" s="224"/>
      <c r="AC14" s="224"/>
      <c r="AD14" s="224"/>
      <c r="AE14" s="224"/>
      <c r="AF14" s="224"/>
      <c r="AG14" s="224"/>
      <c r="AH14" s="224"/>
      <c r="AI14" s="224"/>
      <c r="AJ14" s="5"/>
    </row>
    <row r="15" spans="1:35" s="5" customFormat="1" ht="14.25">
      <c r="A15" s="165" t="s">
        <v>129</v>
      </c>
      <c r="B15" s="165" t="s">
        <v>129</v>
      </c>
      <c r="C15" s="165" t="s">
        <v>129</v>
      </c>
      <c r="D15" s="165" t="s">
        <v>129</v>
      </c>
      <c r="E15" s="165" t="s">
        <v>129</v>
      </c>
      <c r="F15" s="165" t="s">
        <v>129</v>
      </c>
      <c r="G15" s="165" t="s">
        <v>129</v>
      </c>
      <c r="H15" s="165" t="s">
        <v>129</v>
      </c>
      <c r="I15" s="165" t="s">
        <v>129</v>
      </c>
      <c r="J15" s="165" t="s">
        <v>129</v>
      </c>
      <c r="AC15" s="6" t="s">
        <v>140</v>
      </c>
      <c r="AD15" s="6"/>
      <c r="AE15" s="6"/>
      <c r="AF15" s="6" t="s">
        <v>141</v>
      </c>
      <c r="AG15" s="6"/>
      <c r="AH15" s="6"/>
      <c r="AI15" s="6"/>
    </row>
    <row r="16" spans="12:35" s="5" customFormat="1" ht="14.25">
      <c r="L16" s="165" t="s">
        <v>16</v>
      </c>
      <c r="N16" s="5" t="s">
        <v>144</v>
      </c>
      <c r="T16" s="165"/>
      <c r="V16" s="5" t="s">
        <v>372</v>
      </c>
      <c r="AA16" s="39" t="s">
        <v>111</v>
      </c>
      <c r="AB16" s="6"/>
      <c r="AC16" s="29" t="s">
        <v>75</v>
      </c>
      <c r="AD16" s="29" t="s">
        <v>76</v>
      </c>
      <c r="AE16" s="10"/>
      <c r="AF16" s="29" t="s">
        <v>77</v>
      </c>
      <c r="AG16" s="29" t="s">
        <v>75</v>
      </c>
      <c r="AH16" s="29" t="s">
        <v>76</v>
      </c>
      <c r="AI16" s="29" t="s">
        <v>390</v>
      </c>
    </row>
    <row r="17" spans="1:35" s="5" customFormat="1" ht="14.25">
      <c r="A17" s="6" t="s">
        <v>122</v>
      </c>
      <c r="L17" s="165"/>
      <c r="N17" s="5" t="s">
        <v>145</v>
      </c>
      <c r="T17" s="165"/>
      <c r="V17" s="5" t="s">
        <v>373</v>
      </c>
      <c r="AA17" s="6" t="s">
        <v>142</v>
      </c>
      <c r="AB17" s="6"/>
      <c r="AC17" s="29" t="s">
        <v>76</v>
      </c>
      <c r="AD17" s="29" t="s">
        <v>77</v>
      </c>
      <c r="AE17" s="10"/>
      <c r="AF17" s="29" t="s">
        <v>77</v>
      </c>
      <c r="AG17" s="29" t="s">
        <v>75</v>
      </c>
      <c r="AH17" s="29" t="s">
        <v>76</v>
      </c>
      <c r="AI17" s="29" t="s">
        <v>390</v>
      </c>
    </row>
    <row r="18" spans="1:23" s="5" customFormat="1" ht="14.25">
      <c r="A18" s="165" t="s">
        <v>129</v>
      </c>
      <c r="B18" s="165" t="s">
        <v>129</v>
      </c>
      <c r="C18" s="165" t="s">
        <v>129</v>
      </c>
      <c r="D18" s="165" t="s">
        <v>129</v>
      </c>
      <c r="E18" s="165" t="s">
        <v>129</v>
      </c>
      <c r="F18" s="165" t="s">
        <v>129</v>
      </c>
      <c r="G18" s="165" t="s">
        <v>129</v>
      </c>
      <c r="H18" s="165" t="s">
        <v>129</v>
      </c>
      <c r="L18" s="165"/>
      <c r="N18" s="5" t="s">
        <v>422</v>
      </c>
      <c r="O18" s="1"/>
      <c r="S18" s="1"/>
      <c r="T18" s="7"/>
      <c r="U18" s="1"/>
      <c r="V18" s="1"/>
      <c r="W18" s="1"/>
    </row>
    <row r="19" spans="27:35" s="5" customFormat="1" ht="14.25">
      <c r="AA19" s="223" t="s">
        <v>112</v>
      </c>
      <c r="AB19" s="223"/>
      <c r="AC19" s="223"/>
      <c r="AD19" s="223"/>
      <c r="AE19" s="223"/>
      <c r="AF19" s="223"/>
      <c r="AG19" s="223"/>
      <c r="AH19" s="223"/>
      <c r="AI19" s="223"/>
    </row>
    <row r="20" spans="1:35" s="5" customFormat="1" ht="14.25">
      <c r="A20" s="6" t="s">
        <v>98</v>
      </c>
      <c r="L20" s="23" t="s">
        <v>169</v>
      </c>
      <c r="P20" s="166" t="s">
        <v>16</v>
      </c>
      <c r="Q20" s="24" t="s">
        <v>113</v>
      </c>
      <c r="S20" s="1"/>
      <c r="T20" s="25"/>
      <c r="AA20" s="223" t="s">
        <v>154</v>
      </c>
      <c r="AB20" s="223"/>
      <c r="AC20" s="223"/>
      <c r="AD20" s="223"/>
      <c r="AE20" s="223"/>
      <c r="AF20" s="223"/>
      <c r="AG20" s="223"/>
      <c r="AH20" s="223"/>
      <c r="AI20" s="223"/>
    </row>
    <row r="21" spans="1:35" s="5" customFormat="1" ht="14.25">
      <c r="A21" s="165" t="s">
        <v>129</v>
      </c>
      <c r="B21" s="165" t="s">
        <v>129</v>
      </c>
      <c r="C21" s="5" t="s">
        <v>90</v>
      </c>
      <c r="D21" s="165" t="s">
        <v>129</v>
      </c>
      <c r="E21" s="165" t="s">
        <v>129</v>
      </c>
      <c r="F21" s="5" t="s">
        <v>90</v>
      </c>
      <c r="G21" s="165" t="s">
        <v>129</v>
      </c>
      <c r="AA21" s="223" t="s">
        <v>114</v>
      </c>
      <c r="AB21" s="223"/>
      <c r="AC21" s="223"/>
      <c r="AD21" s="223"/>
      <c r="AE21" s="223"/>
      <c r="AF21" s="223"/>
      <c r="AG21" s="223"/>
      <c r="AH21" s="223"/>
      <c r="AI21" s="223"/>
    </row>
    <row r="22" spans="29:34" s="5" customFormat="1" ht="14.25">
      <c r="AC22" s="6" t="s">
        <v>140</v>
      </c>
      <c r="AD22" s="6"/>
      <c r="AE22" s="6"/>
      <c r="AF22" s="6" t="s">
        <v>141</v>
      </c>
      <c r="AG22" s="6"/>
      <c r="AH22" s="6"/>
    </row>
    <row r="23" spans="11:35" s="5" customFormat="1" ht="14.25">
      <c r="K23" s="7"/>
      <c r="N23" s="1"/>
      <c r="R23" s="1"/>
      <c r="S23" s="7"/>
      <c r="T23" s="1"/>
      <c r="U23" s="1"/>
      <c r="V23" s="1"/>
      <c r="AA23" s="26" t="s">
        <v>111</v>
      </c>
      <c r="AC23" s="29" t="s">
        <v>75</v>
      </c>
      <c r="AD23" s="29" t="s">
        <v>76</v>
      </c>
      <c r="AE23" s="10"/>
      <c r="AF23" s="29" t="s">
        <v>77</v>
      </c>
      <c r="AG23" s="29" t="s">
        <v>75</v>
      </c>
      <c r="AH23" s="29" t="s">
        <v>76</v>
      </c>
      <c r="AI23" s="29" t="s">
        <v>200</v>
      </c>
    </row>
    <row r="24" spans="21:35" s="5" customFormat="1" ht="14.25">
      <c r="U24" s="1"/>
      <c r="V24" s="1"/>
      <c r="AA24" s="6" t="s">
        <v>142</v>
      </c>
      <c r="AC24" s="29" t="s">
        <v>76</v>
      </c>
      <c r="AD24" s="29" t="s">
        <v>77</v>
      </c>
      <c r="AE24" s="10"/>
      <c r="AF24" s="29" t="s">
        <v>77</v>
      </c>
      <c r="AG24" s="29" t="s">
        <v>75</v>
      </c>
      <c r="AH24" s="29" t="s">
        <v>76</v>
      </c>
      <c r="AI24" s="29" t="s">
        <v>200</v>
      </c>
    </row>
    <row r="25" spans="1:35" s="5" customFormat="1" ht="14.25">
      <c r="A25" s="26" t="s">
        <v>201</v>
      </c>
      <c r="U25" s="1"/>
      <c r="V25" s="1"/>
      <c r="AA25" s="6"/>
      <c r="AC25" s="38"/>
      <c r="AD25" s="38"/>
      <c r="AE25" s="10"/>
      <c r="AF25" s="38"/>
      <c r="AG25" s="38"/>
      <c r="AH25" s="38"/>
      <c r="AI25" s="38"/>
    </row>
    <row r="26" spans="1:35" s="5" customFormat="1" ht="14.25">
      <c r="A26" s="26"/>
      <c r="B26" s="169" t="s">
        <v>16</v>
      </c>
      <c r="C26" s="5" t="s">
        <v>202</v>
      </c>
      <c r="K26" s="169" t="s">
        <v>16</v>
      </c>
      <c r="L26" s="5" t="s">
        <v>203</v>
      </c>
      <c r="U26" s="1"/>
      <c r="V26" s="1"/>
      <c r="X26" s="169" t="s">
        <v>16</v>
      </c>
      <c r="Y26" s="5" t="s">
        <v>204</v>
      </c>
      <c r="AA26" s="6"/>
      <c r="AC26" s="38"/>
      <c r="AD26" s="38"/>
      <c r="AE26" s="10"/>
      <c r="AF26" s="38"/>
      <c r="AG26" s="38"/>
      <c r="AH26" s="38"/>
      <c r="AI26" s="38"/>
    </row>
    <row r="27" spans="3:35" s="5" customFormat="1" ht="14.25">
      <c r="C27" s="5" t="s">
        <v>97</v>
      </c>
      <c r="L27" s="5" t="s">
        <v>97</v>
      </c>
      <c r="U27" s="1"/>
      <c r="V27" s="1"/>
      <c r="Y27" s="5" t="s">
        <v>205</v>
      </c>
      <c r="AA27" s="6"/>
      <c r="AC27" s="38"/>
      <c r="AD27" s="38"/>
      <c r="AE27" s="10"/>
      <c r="AF27" s="38"/>
      <c r="AG27" s="38"/>
      <c r="AH27" s="38"/>
      <c r="AI27" s="38"/>
    </row>
    <row r="28" spans="21:35" s="5" customFormat="1" ht="14.25">
      <c r="U28" s="1"/>
      <c r="V28" s="1"/>
      <c r="AA28" s="6"/>
      <c r="AC28" s="38"/>
      <c r="AD28" s="38"/>
      <c r="AE28" s="10"/>
      <c r="AF28" s="38"/>
      <c r="AG28" s="38"/>
      <c r="AH28" s="38"/>
      <c r="AI28" s="38"/>
    </row>
    <row r="29" s="5" customFormat="1" ht="14.25">
      <c r="A29" s="26" t="s">
        <v>131</v>
      </c>
    </row>
    <row r="30" spans="1:36" s="5" customFormat="1" ht="14.25">
      <c r="A30" s="30" t="s">
        <v>78</v>
      </c>
      <c r="B30" s="30" t="s">
        <v>79</v>
      </c>
      <c r="C30" s="30" t="s">
        <v>80</v>
      </c>
      <c r="D30" s="30"/>
      <c r="E30" s="30" t="s">
        <v>81</v>
      </c>
      <c r="F30" s="30" t="s">
        <v>82</v>
      </c>
      <c r="G30" s="30" t="s">
        <v>83</v>
      </c>
      <c r="H30" s="30" t="s">
        <v>84</v>
      </c>
      <c r="I30" s="30" t="s">
        <v>85</v>
      </c>
      <c r="J30" s="30" t="s">
        <v>86</v>
      </c>
      <c r="K30" s="30" t="s">
        <v>87</v>
      </c>
      <c r="L30" s="30" t="s">
        <v>88</v>
      </c>
      <c r="M30" s="30" t="s">
        <v>124</v>
      </c>
      <c r="N30" s="30"/>
      <c r="O30" s="30" t="s">
        <v>84</v>
      </c>
      <c r="P30" s="30" t="s">
        <v>125</v>
      </c>
      <c r="Q30" s="30" t="s">
        <v>89</v>
      </c>
      <c r="R30" s="30" t="s">
        <v>83</v>
      </c>
      <c r="S30" s="30" t="s">
        <v>13</v>
      </c>
      <c r="T30" s="30" t="s">
        <v>12</v>
      </c>
      <c r="U30" s="30" t="s">
        <v>126</v>
      </c>
      <c r="V30" s="30"/>
      <c r="W30" s="30" t="s">
        <v>127</v>
      </c>
      <c r="X30" s="30" t="s">
        <v>91</v>
      </c>
      <c r="Y30" s="30" t="s">
        <v>92</v>
      </c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</row>
    <row r="31" spans="1:36" s="5" customFormat="1" ht="14.2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</row>
    <row r="32" s="5" customFormat="1" ht="14.25"/>
    <row r="33" s="5" customFormat="1" ht="14.25">
      <c r="A33" s="26" t="s">
        <v>132</v>
      </c>
    </row>
    <row r="34" spans="1:36" s="5" customFormat="1" ht="14.25">
      <c r="A34" s="165" t="s">
        <v>128</v>
      </c>
      <c r="B34" s="165" t="s">
        <v>125</v>
      </c>
      <c r="C34" s="165" t="s">
        <v>89</v>
      </c>
      <c r="D34" s="165" t="s">
        <v>83</v>
      </c>
      <c r="E34" s="165" t="s">
        <v>13</v>
      </c>
      <c r="F34" s="165" t="s">
        <v>86</v>
      </c>
      <c r="G34" s="165" t="s">
        <v>124</v>
      </c>
      <c r="H34" s="165"/>
      <c r="I34" s="165" t="s">
        <v>93</v>
      </c>
      <c r="J34" s="165" t="s">
        <v>82</v>
      </c>
      <c r="K34" s="165" t="s">
        <v>96</v>
      </c>
      <c r="L34" s="165" t="s">
        <v>14</v>
      </c>
      <c r="M34" s="165" t="s">
        <v>12</v>
      </c>
      <c r="N34" s="165"/>
      <c r="O34" s="165" t="s">
        <v>76</v>
      </c>
      <c r="P34" s="165" t="s">
        <v>76</v>
      </c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</row>
    <row r="35" spans="1:36" s="5" customFormat="1" ht="14.25">
      <c r="A35" s="165"/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</row>
    <row r="36" s="5" customFormat="1" ht="14.25"/>
    <row r="37" spans="1:7" s="5" customFormat="1" ht="14.25">
      <c r="A37" s="5" t="s">
        <v>146</v>
      </c>
      <c r="G37" s="5" t="s">
        <v>130</v>
      </c>
    </row>
    <row r="38" spans="1:36" s="5" customFormat="1" ht="14.25">
      <c r="A38" s="165" t="s">
        <v>94</v>
      </c>
      <c r="B38" s="165" t="s">
        <v>75</v>
      </c>
      <c r="C38" s="165" t="s">
        <v>75</v>
      </c>
      <c r="D38" s="165" t="s">
        <v>75</v>
      </c>
      <c r="E38" s="165" t="s">
        <v>75</v>
      </c>
      <c r="F38" s="8"/>
      <c r="G38" s="165" t="s">
        <v>79</v>
      </c>
      <c r="H38" s="165" t="s">
        <v>89</v>
      </c>
      <c r="I38" s="165" t="s">
        <v>12</v>
      </c>
      <c r="J38" s="165" t="s">
        <v>95</v>
      </c>
      <c r="K38" s="165" t="s">
        <v>96</v>
      </c>
      <c r="L38" s="165" t="s">
        <v>87</v>
      </c>
      <c r="M38" s="165" t="s">
        <v>82</v>
      </c>
      <c r="N38" s="165" t="s">
        <v>12</v>
      </c>
      <c r="O38" s="165" t="s">
        <v>84</v>
      </c>
      <c r="P38" s="165" t="s">
        <v>12</v>
      </c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</row>
    <row r="39" spans="1:36" s="5" customFormat="1" ht="14.25">
      <c r="A39" s="25"/>
      <c r="B39" s="25"/>
      <c r="C39" s="25"/>
      <c r="D39" s="25"/>
      <c r="E39" s="25"/>
      <c r="F39" s="8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</row>
    <row r="40" spans="1:36" s="5" customFormat="1" ht="14.25">
      <c r="A40" s="168" t="s">
        <v>421</v>
      </c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25"/>
      <c r="AG40" s="25"/>
      <c r="AH40" s="25"/>
      <c r="AI40" s="25"/>
      <c r="AJ40" s="25"/>
    </row>
    <row r="41" spans="1:36" s="5" customFormat="1" ht="14.25">
      <c r="A41" s="165" t="s">
        <v>434</v>
      </c>
      <c r="B41" s="165" t="s">
        <v>88</v>
      </c>
      <c r="C41" s="165" t="s">
        <v>89</v>
      </c>
      <c r="D41" s="165" t="s">
        <v>85</v>
      </c>
      <c r="E41" s="165" t="s">
        <v>87</v>
      </c>
      <c r="F41" s="165" t="s">
        <v>86</v>
      </c>
      <c r="G41" s="165" t="s">
        <v>125</v>
      </c>
      <c r="H41" s="165"/>
      <c r="I41" s="165" t="s">
        <v>87</v>
      </c>
      <c r="J41" s="165" t="s">
        <v>435</v>
      </c>
      <c r="K41" s="165" t="s">
        <v>436</v>
      </c>
      <c r="L41" s="165"/>
      <c r="M41" s="165" t="s">
        <v>79</v>
      </c>
      <c r="N41" s="165" t="s">
        <v>89</v>
      </c>
      <c r="O41" s="165" t="s">
        <v>12</v>
      </c>
      <c r="P41" s="165" t="s">
        <v>95</v>
      </c>
      <c r="Q41" s="165" t="s">
        <v>96</v>
      </c>
      <c r="R41" s="165" t="s">
        <v>87</v>
      </c>
      <c r="S41" s="165" t="s">
        <v>82</v>
      </c>
      <c r="T41" s="165" t="s">
        <v>12</v>
      </c>
      <c r="U41" s="165" t="s">
        <v>84</v>
      </c>
      <c r="V41" s="165" t="s">
        <v>12</v>
      </c>
      <c r="W41" s="165"/>
      <c r="X41" s="165" t="s">
        <v>437</v>
      </c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</row>
    <row r="42" spans="1:36" s="5" customFormat="1" ht="14.25">
      <c r="A42" s="165" t="s">
        <v>83</v>
      </c>
      <c r="B42" s="165" t="s">
        <v>436</v>
      </c>
      <c r="C42" s="165" t="s">
        <v>436</v>
      </c>
      <c r="D42" s="165" t="s">
        <v>96</v>
      </c>
      <c r="E42" s="165" t="s">
        <v>85</v>
      </c>
      <c r="F42" s="165" t="s">
        <v>82</v>
      </c>
      <c r="G42" s="165"/>
      <c r="H42" s="165" t="s">
        <v>127</v>
      </c>
      <c r="I42" s="165" t="s">
        <v>91</v>
      </c>
      <c r="J42" s="165" t="s">
        <v>92</v>
      </c>
      <c r="K42" s="165" t="s">
        <v>126</v>
      </c>
      <c r="L42" s="165"/>
      <c r="M42" s="165" t="s">
        <v>84</v>
      </c>
      <c r="N42" s="165" t="s">
        <v>82</v>
      </c>
      <c r="O42" s="165" t="s">
        <v>83</v>
      </c>
      <c r="P42" s="165" t="s">
        <v>438</v>
      </c>
      <c r="Q42" s="165" t="s">
        <v>88</v>
      </c>
      <c r="R42" s="165" t="s">
        <v>12</v>
      </c>
      <c r="S42" s="165"/>
      <c r="T42" s="165" t="s">
        <v>439</v>
      </c>
      <c r="U42" s="165" t="s">
        <v>439</v>
      </c>
      <c r="V42" s="165" t="s">
        <v>439</v>
      </c>
      <c r="W42" s="165" t="s">
        <v>439</v>
      </c>
      <c r="X42" s="165" t="s">
        <v>440</v>
      </c>
      <c r="Y42" s="165" t="s">
        <v>441</v>
      </c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</row>
    <row r="43" s="5" customFormat="1" ht="14.25"/>
    <row r="44" spans="1:17" s="5" customFormat="1" ht="14.25">
      <c r="A44" s="5" t="s">
        <v>393</v>
      </c>
      <c r="Q44" s="5" t="s">
        <v>394</v>
      </c>
    </row>
    <row r="45" spans="1:36" s="5" customFormat="1" ht="14.25">
      <c r="A45" s="165"/>
      <c r="B45" s="165"/>
      <c r="C45" s="165"/>
      <c r="D45" s="31"/>
      <c r="E45" s="170"/>
      <c r="F45" s="165"/>
      <c r="G45" s="165"/>
      <c r="H45" s="165"/>
      <c r="I45" s="165"/>
      <c r="J45" s="165"/>
      <c r="K45" s="165"/>
      <c r="L45" s="165"/>
      <c r="M45" s="165"/>
      <c r="N45" s="165"/>
      <c r="O45" s="25"/>
      <c r="Q45" s="165"/>
      <c r="R45" s="165"/>
      <c r="S45" s="165"/>
      <c r="T45" s="31"/>
      <c r="U45" s="170"/>
      <c r="V45" s="165"/>
      <c r="W45" s="165"/>
      <c r="X45" s="165"/>
      <c r="Y45" s="165"/>
      <c r="Z45" s="165"/>
      <c r="AA45" s="165"/>
      <c r="AB45" s="165"/>
      <c r="AC45" s="165"/>
      <c r="AD45" s="165"/>
      <c r="AE45" s="25"/>
      <c r="AF45" s="8"/>
      <c r="AG45" s="8"/>
      <c r="AH45" s="8"/>
      <c r="AI45" s="8"/>
      <c r="AJ45" s="8"/>
    </row>
    <row r="46" spans="1:36" s="5" customFormat="1" ht="14.25">
      <c r="A46" s="7"/>
      <c r="B46" s="7"/>
      <c r="C46" s="7"/>
      <c r="D46" s="7"/>
      <c r="E46" s="7"/>
      <c r="F46" s="7"/>
      <c r="G46" s="7"/>
      <c r="H46" s="9"/>
      <c r="I46" s="7"/>
      <c r="J46" s="7"/>
      <c r="K46" s="7"/>
      <c r="L46" s="7"/>
      <c r="M46" s="7"/>
      <c r="N46" s="7"/>
      <c r="O46" s="7"/>
      <c r="P46" s="7"/>
      <c r="Q46" s="7"/>
      <c r="R46" s="7"/>
      <c r="S46" s="9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9"/>
      <c r="AG46" s="9"/>
      <c r="AH46" s="9"/>
      <c r="AI46" s="9"/>
      <c r="AJ46" s="9"/>
    </row>
    <row r="47" spans="1:36" s="5" customFormat="1" ht="14.25">
      <c r="A47" s="5" t="s">
        <v>395</v>
      </c>
      <c r="AE47" s="9"/>
      <c r="AF47" s="9"/>
      <c r="AG47" s="9"/>
      <c r="AH47" s="9"/>
      <c r="AI47" s="9"/>
      <c r="AJ47" s="9"/>
    </row>
    <row r="48" spans="1:36" s="5" customFormat="1" ht="14.25">
      <c r="A48" s="165"/>
      <c r="B48" s="165"/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  <c r="AA48" s="165"/>
      <c r="AB48" s="165"/>
      <c r="AC48" s="165"/>
      <c r="AD48" s="165"/>
      <c r="AE48" s="8"/>
      <c r="AF48" s="8"/>
      <c r="AG48" s="8"/>
      <c r="AH48" s="8"/>
      <c r="AI48" s="8"/>
      <c r="AJ48" s="8"/>
    </row>
    <row r="49" spans="17:36" s="5" customFormat="1" ht="14.25"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1:36" s="5" customFormat="1" ht="14.25" customHeight="1">
      <c r="A50" s="209" t="s">
        <v>147</v>
      </c>
      <c r="B50" s="210"/>
      <c r="C50" s="210"/>
      <c r="D50" s="210"/>
      <c r="E50" s="210"/>
      <c r="F50" s="210"/>
      <c r="G50" s="210"/>
      <c r="H50" s="211"/>
      <c r="I50" s="212" t="s">
        <v>148</v>
      </c>
      <c r="J50" s="212"/>
      <c r="K50" s="212"/>
      <c r="L50" s="212"/>
      <c r="M50" s="212"/>
      <c r="N50" s="212"/>
      <c r="O50" s="212"/>
      <c r="P50" s="212"/>
      <c r="Q50" s="213"/>
      <c r="R50" s="222" t="s">
        <v>396</v>
      </c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</row>
    <row r="51" spans="1:36" s="5" customFormat="1" ht="14.25">
      <c r="A51" s="220" t="s">
        <v>442</v>
      </c>
      <c r="B51" s="220"/>
      <c r="C51" s="220"/>
      <c r="D51" s="220"/>
      <c r="E51" s="220"/>
      <c r="F51" s="220"/>
      <c r="G51" s="220"/>
      <c r="H51" s="220"/>
      <c r="I51" s="220"/>
      <c r="J51" s="220"/>
      <c r="K51" s="220"/>
      <c r="L51" s="220"/>
      <c r="M51" s="220"/>
      <c r="N51" s="220"/>
      <c r="O51" s="220"/>
      <c r="P51" s="220"/>
      <c r="Q51" s="220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</row>
    <row r="52" spans="1:36" s="5" customFormat="1" ht="14.25">
      <c r="A52" s="221"/>
      <c r="B52" s="221"/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</row>
    <row r="53" spans="1:36" s="5" customFormat="1" ht="60" customHeight="1">
      <c r="A53" s="221"/>
      <c r="B53" s="221"/>
      <c r="C53" s="221"/>
      <c r="D53" s="221"/>
      <c r="E53" s="221"/>
      <c r="F53" s="221"/>
      <c r="G53" s="221"/>
      <c r="H53" s="221"/>
      <c r="I53" s="221"/>
      <c r="J53" s="221"/>
      <c r="K53" s="221"/>
      <c r="L53" s="221"/>
      <c r="M53" s="221"/>
      <c r="N53" s="221"/>
      <c r="O53" s="221"/>
      <c r="P53" s="221"/>
      <c r="Q53" s="221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2"/>
      <c r="AG53" s="222"/>
      <c r="AH53" s="222"/>
      <c r="AI53" s="222"/>
      <c r="AJ53" s="222"/>
    </row>
    <row r="54" spans="1:36" s="5" customFormat="1" ht="13.5" customHeight="1">
      <c r="A54" s="221"/>
      <c r="B54" s="221"/>
      <c r="C54" s="221"/>
      <c r="D54" s="221"/>
      <c r="E54" s="221"/>
      <c r="F54" s="221"/>
      <c r="G54" s="221"/>
      <c r="H54" s="221"/>
      <c r="I54" s="221"/>
      <c r="J54" s="221"/>
      <c r="K54" s="221"/>
      <c r="L54" s="221"/>
      <c r="M54" s="221"/>
      <c r="N54" s="221"/>
      <c r="O54" s="221"/>
      <c r="P54" s="221"/>
      <c r="Q54" s="221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222"/>
    </row>
    <row r="55" spans="1:36" s="5" customFormat="1" ht="14.25">
      <c r="A55" s="221"/>
      <c r="B55" s="221"/>
      <c r="C55" s="221"/>
      <c r="D55" s="221"/>
      <c r="E55" s="221"/>
      <c r="F55" s="221"/>
      <c r="G55" s="221"/>
      <c r="H55" s="221"/>
      <c r="I55" s="221"/>
      <c r="J55" s="221"/>
      <c r="K55" s="221"/>
      <c r="L55" s="221"/>
      <c r="M55" s="221"/>
      <c r="N55" s="221"/>
      <c r="O55" s="221"/>
      <c r="P55" s="221"/>
      <c r="Q55" s="221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</row>
    <row r="56" spans="1:36" s="5" customFormat="1" ht="14.25">
      <c r="A56" s="44"/>
      <c r="B56" s="44"/>
      <c r="C56" s="44"/>
      <c r="D56" s="44"/>
      <c r="E56" s="44"/>
      <c r="F56" s="44"/>
      <c r="G56" s="44"/>
      <c r="H56" s="44"/>
      <c r="I56" s="43"/>
      <c r="J56" s="43"/>
      <c r="K56" s="43"/>
      <c r="L56" s="43"/>
      <c r="M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</row>
    <row r="57" spans="1:36" s="5" customFormat="1" ht="14.25">
      <c r="A57" s="44"/>
      <c r="B57" s="44"/>
      <c r="C57" s="44"/>
      <c r="D57" s="44"/>
      <c r="E57" s="44"/>
      <c r="F57" s="44"/>
      <c r="G57" s="44"/>
      <c r="H57" s="44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</row>
    <row r="58" spans="29:39" s="5" customFormat="1" ht="14.25"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  <row r="59" spans="29:39" ht="13.5"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</row>
  </sheetData>
  <sheetProtection password="DE3E" sheet="1" objects="1" scenarios="1"/>
  <protectedRanges>
    <protectedRange sqref="T8:Y8 O8:Q8" name="Range1_2"/>
  </protectedRanges>
  <mergeCells count="15">
    <mergeCell ref="A51:H55"/>
    <mergeCell ref="I51:Q55"/>
    <mergeCell ref="R50:AJ55"/>
    <mergeCell ref="AA21:AI21"/>
    <mergeCell ref="AA14:AI14"/>
    <mergeCell ref="AA19:AI19"/>
    <mergeCell ref="AA20:AI20"/>
    <mergeCell ref="L8:M8"/>
    <mergeCell ref="U8:W8"/>
    <mergeCell ref="A50:H50"/>
    <mergeCell ref="I50:Q50"/>
    <mergeCell ref="B2:E2"/>
    <mergeCell ref="O8:P8"/>
    <mergeCell ref="R8:S8"/>
    <mergeCell ref="G7:AB7"/>
  </mergeCells>
  <printOptions horizontalCentered="1" verticalCentered="1"/>
  <pageMargins left="0.984251968503937" right="0.7086614173228347" top="0.984251968503937" bottom="0.984251968503937" header="0" footer="0"/>
  <pageSetup firstPageNumber="1" useFirstPageNumber="1" horizontalDpi="600" verticalDpi="600" orientation="portrait" paperSize="9" scale="87" r:id="rId2"/>
  <headerFooter differentFirst="1" alignWithMargins="0">
    <oddFooter>&amp;R&amp;P</oddFooter>
  </headerFooter>
  <ignoredErrors>
    <ignoredError sqref="AC24:AH24 A38:E38 O34:P34 A15:J15 A18:H18 A21:B21 D21:E21 G21 AF16:AH16 AF17:AH17 AC16:AD16 AC17:AD17 AI16:AI17 AC23:AH23 AI23:AI24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Q85"/>
  <sheetViews>
    <sheetView showGridLines="0" tabSelected="1" zoomScaleSheetLayoutView="100" zoomScalePageLayoutView="0" workbookViewId="0" topLeftCell="A1">
      <selection activeCell="J49" sqref="J49"/>
    </sheetView>
  </sheetViews>
  <sheetFormatPr defaultColWidth="9.140625" defaultRowHeight="19.5" customHeight="1"/>
  <cols>
    <col min="1" max="1" width="5.8515625" style="85" bestFit="1" customWidth="1"/>
    <col min="2" max="2" width="15.00390625" style="45" customWidth="1"/>
    <col min="3" max="3" width="3.00390625" style="45" customWidth="1"/>
    <col min="4" max="4" width="5.8515625" style="45" customWidth="1"/>
    <col min="5" max="5" width="16.00390625" style="45" customWidth="1"/>
    <col min="6" max="6" width="5.7109375" style="86" customWidth="1"/>
    <col min="7" max="8" width="12.8515625" style="81" customWidth="1"/>
    <col min="9" max="10" width="13.421875" style="81" customWidth="1"/>
    <col min="11" max="16384" width="9.140625" style="81" customWidth="1"/>
  </cols>
  <sheetData>
    <row r="1" spans="1:10" ht="18.75" customHeight="1">
      <c r="A1" s="141" t="s">
        <v>115</v>
      </c>
      <c r="B1" s="62">
        <v>9999999999</v>
      </c>
      <c r="C1" s="69"/>
      <c r="D1" s="171" t="s">
        <v>208</v>
      </c>
      <c r="E1" s="62">
        <v>99999999</v>
      </c>
      <c r="F1" s="172"/>
      <c r="G1" s="173"/>
      <c r="H1" s="173"/>
      <c r="I1" s="141"/>
      <c r="J1" s="174" t="s">
        <v>139</v>
      </c>
    </row>
    <row r="2" spans="1:10" ht="6" customHeight="1">
      <c r="A2" s="194"/>
      <c r="B2" s="195"/>
      <c r="C2" s="195"/>
      <c r="D2" s="195"/>
      <c r="E2" s="195"/>
      <c r="F2" s="175"/>
      <c r="G2" s="176"/>
      <c r="H2" s="176"/>
      <c r="I2" s="176"/>
      <c r="J2" s="177"/>
    </row>
    <row r="3" spans="1:10" s="82" customFormat="1" ht="15" customHeight="1">
      <c r="A3" s="182"/>
      <c r="B3" s="236" t="s">
        <v>151</v>
      </c>
      <c r="C3" s="237"/>
      <c r="D3" s="237"/>
      <c r="E3" s="238"/>
      <c r="F3" s="178"/>
      <c r="G3" s="179"/>
      <c r="H3" s="180"/>
      <c r="I3" s="181"/>
      <c r="J3" s="182" t="s">
        <v>149</v>
      </c>
    </row>
    <row r="4" spans="1:10" s="82" customFormat="1" ht="15" customHeight="1">
      <c r="A4" s="182" t="s">
        <v>150</v>
      </c>
      <c r="B4" s="239"/>
      <c r="C4" s="240"/>
      <c r="D4" s="240"/>
      <c r="E4" s="241"/>
      <c r="F4" s="178" t="s">
        <v>152</v>
      </c>
      <c r="G4" s="225" t="s">
        <v>153</v>
      </c>
      <c r="H4" s="226"/>
      <c r="I4" s="227"/>
      <c r="J4" s="182" t="s">
        <v>154</v>
      </c>
    </row>
    <row r="5" spans="1:10" s="82" customFormat="1" ht="15" customHeight="1">
      <c r="A5" s="182" t="s">
        <v>155</v>
      </c>
      <c r="B5" s="239"/>
      <c r="C5" s="240"/>
      <c r="D5" s="240"/>
      <c r="E5" s="241"/>
      <c r="F5" s="183" t="s">
        <v>156</v>
      </c>
      <c r="G5" s="184"/>
      <c r="H5" s="185"/>
      <c r="I5" s="186"/>
      <c r="J5" s="187" t="s">
        <v>157</v>
      </c>
    </row>
    <row r="6" spans="1:10" s="82" customFormat="1" ht="15" customHeight="1">
      <c r="A6" s="182" t="s">
        <v>12</v>
      </c>
      <c r="B6" s="239" t="s">
        <v>13</v>
      </c>
      <c r="C6" s="240"/>
      <c r="D6" s="240"/>
      <c r="E6" s="241"/>
      <c r="F6" s="183" t="s">
        <v>14</v>
      </c>
      <c r="G6" s="228">
        <v>1</v>
      </c>
      <c r="H6" s="229"/>
      <c r="I6" s="188">
        <v>2</v>
      </c>
      <c r="J6" s="189">
        <v>3</v>
      </c>
    </row>
    <row r="7" spans="1:10" s="82" customFormat="1" ht="16.5" customHeight="1">
      <c r="A7" s="187"/>
      <c r="B7" s="196"/>
      <c r="C7" s="197"/>
      <c r="D7" s="197"/>
      <c r="E7" s="198"/>
      <c r="F7" s="190"/>
      <c r="G7" s="191" t="s">
        <v>171</v>
      </c>
      <c r="H7" s="192" t="s">
        <v>170</v>
      </c>
      <c r="I7" s="193" t="s">
        <v>123</v>
      </c>
      <c r="J7" s="193" t="s">
        <v>123</v>
      </c>
    </row>
    <row r="8" spans="1:10" s="83" customFormat="1" ht="28.5" customHeight="1" thickBot="1">
      <c r="A8" s="133"/>
      <c r="B8" s="230" t="s">
        <v>209</v>
      </c>
      <c r="C8" s="231"/>
      <c r="D8" s="231"/>
      <c r="E8" s="232"/>
      <c r="F8" s="112" t="s">
        <v>211</v>
      </c>
      <c r="G8" s="134">
        <f>SUM(G9+G40+G81)</f>
        <v>17254852</v>
      </c>
      <c r="H8" s="134">
        <f>SUM(H9+H40+H81)</f>
        <v>5089259</v>
      </c>
      <c r="I8" s="134">
        <f>SUM(I9+I40+I81)</f>
        <v>12165593</v>
      </c>
      <c r="J8" s="134">
        <f>SUM(J9+J40+J81)</f>
        <v>12379738</v>
      </c>
    </row>
    <row r="9" spans="1:10" s="83" customFormat="1" ht="28.5" customHeight="1" thickBot="1">
      <c r="A9" s="13" t="s">
        <v>17</v>
      </c>
      <c r="B9" s="233" t="s">
        <v>210</v>
      </c>
      <c r="C9" s="234"/>
      <c r="D9" s="234"/>
      <c r="E9" s="235"/>
      <c r="F9" s="100" t="s">
        <v>212</v>
      </c>
      <c r="G9" s="60">
        <f>SUM(G10+G18+G28)</f>
        <v>10104329</v>
      </c>
      <c r="H9" s="60">
        <f>SUM(H10+H18+H28)</f>
        <v>4273054</v>
      </c>
      <c r="I9" s="60">
        <f>SUM(I10+I18+I28)</f>
        <v>5831275</v>
      </c>
      <c r="J9" s="60">
        <f>SUM(J10+J18+J28)</f>
        <v>4072462</v>
      </c>
    </row>
    <row r="10" spans="1:15" s="83" customFormat="1" ht="28.5" customHeight="1" thickBot="1">
      <c r="A10" s="13" t="s">
        <v>26</v>
      </c>
      <c r="B10" s="233" t="s">
        <v>397</v>
      </c>
      <c r="C10" s="234"/>
      <c r="D10" s="234"/>
      <c r="E10" s="235"/>
      <c r="F10" s="100" t="s">
        <v>213</v>
      </c>
      <c r="G10" s="60">
        <f>SUM(G11:G17)</f>
        <v>709155</v>
      </c>
      <c r="H10" s="60">
        <f>SUM(H11:H17)</f>
        <v>136859</v>
      </c>
      <c r="I10" s="60">
        <f>SUM(I11:I17)</f>
        <v>572296</v>
      </c>
      <c r="J10" s="60">
        <f>SUM(J11:J17)</f>
        <v>165970</v>
      </c>
      <c r="O10" s="84"/>
    </row>
    <row r="11" spans="1:10" s="83" customFormat="1" ht="28.5" customHeight="1">
      <c r="A11" s="101" t="s">
        <v>27</v>
      </c>
      <c r="B11" s="245" t="s">
        <v>158</v>
      </c>
      <c r="C11" s="246"/>
      <c r="D11" s="246"/>
      <c r="E11" s="247"/>
      <c r="F11" s="102" t="s">
        <v>214</v>
      </c>
      <c r="G11" s="33">
        <v>165970</v>
      </c>
      <c r="H11" s="33">
        <v>33194</v>
      </c>
      <c r="I11" s="17">
        <f>G11-H11</f>
        <v>132776</v>
      </c>
      <c r="J11" s="33">
        <v>165970</v>
      </c>
    </row>
    <row r="12" spans="1:10" s="83" customFormat="1" ht="28.5" customHeight="1">
      <c r="A12" s="16" t="s">
        <v>63</v>
      </c>
      <c r="B12" s="242" t="s">
        <v>159</v>
      </c>
      <c r="C12" s="243"/>
      <c r="D12" s="243"/>
      <c r="E12" s="244"/>
      <c r="F12" s="103" t="s">
        <v>215</v>
      </c>
      <c r="G12" s="33">
        <v>44779</v>
      </c>
      <c r="H12" s="33">
        <v>3585</v>
      </c>
      <c r="I12" s="17">
        <f aca="true" t="shared" si="0" ref="I12:I17">G12-H12</f>
        <v>41194</v>
      </c>
      <c r="J12" s="33">
        <v>0</v>
      </c>
    </row>
    <row r="13" spans="1:10" s="83" customFormat="1" ht="28.5" customHeight="1">
      <c r="A13" s="16" t="s">
        <v>64</v>
      </c>
      <c r="B13" s="242" t="s">
        <v>160</v>
      </c>
      <c r="C13" s="243"/>
      <c r="D13" s="243"/>
      <c r="E13" s="244"/>
      <c r="F13" s="103" t="s">
        <v>216</v>
      </c>
      <c r="G13" s="33">
        <v>497908</v>
      </c>
      <c r="H13" s="33">
        <v>99582</v>
      </c>
      <c r="I13" s="17">
        <f t="shared" si="0"/>
        <v>398326</v>
      </c>
      <c r="J13" s="33">
        <v>0</v>
      </c>
    </row>
    <row r="14" spans="1:10" s="83" customFormat="1" ht="28.5" customHeight="1">
      <c r="A14" s="16" t="s">
        <v>65</v>
      </c>
      <c r="B14" s="242" t="s">
        <v>71</v>
      </c>
      <c r="C14" s="243"/>
      <c r="D14" s="243"/>
      <c r="E14" s="244"/>
      <c r="F14" s="103" t="s">
        <v>217</v>
      </c>
      <c r="G14" s="33">
        <v>0</v>
      </c>
      <c r="H14" s="33">
        <v>0</v>
      </c>
      <c r="I14" s="17">
        <f t="shared" si="0"/>
        <v>0</v>
      </c>
      <c r="J14" s="33">
        <v>0</v>
      </c>
    </row>
    <row r="15" spans="1:10" s="83" customFormat="1" ht="28.5" customHeight="1">
      <c r="A15" s="16" t="s">
        <v>66</v>
      </c>
      <c r="B15" s="242" t="s">
        <v>443</v>
      </c>
      <c r="C15" s="243"/>
      <c r="D15" s="243"/>
      <c r="E15" s="244"/>
      <c r="F15" s="103" t="s">
        <v>218</v>
      </c>
      <c r="G15" s="33">
        <v>498</v>
      </c>
      <c r="H15" s="33">
        <v>498</v>
      </c>
      <c r="I15" s="17">
        <f t="shared" si="0"/>
        <v>0</v>
      </c>
      <c r="J15" s="33">
        <v>0</v>
      </c>
    </row>
    <row r="16" spans="1:10" s="83" customFormat="1" ht="28.5" customHeight="1">
      <c r="A16" s="16" t="s">
        <v>67</v>
      </c>
      <c r="B16" s="242" t="s">
        <v>445</v>
      </c>
      <c r="C16" s="243"/>
      <c r="D16" s="243"/>
      <c r="E16" s="244"/>
      <c r="F16" s="103" t="s">
        <v>219</v>
      </c>
      <c r="G16" s="33">
        <v>0</v>
      </c>
      <c r="H16" s="33">
        <v>0</v>
      </c>
      <c r="I16" s="17">
        <f t="shared" si="0"/>
        <v>0</v>
      </c>
      <c r="J16" s="33">
        <v>0</v>
      </c>
    </row>
    <row r="17" spans="1:10" s="83" customFormat="1" ht="28.5" customHeight="1" thickBot="1">
      <c r="A17" s="16" t="s">
        <v>68</v>
      </c>
      <c r="B17" s="248" t="s">
        <v>220</v>
      </c>
      <c r="C17" s="249"/>
      <c r="D17" s="249"/>
      <c r="E17" s="250"/>
      <c r="F17" s="103">
        <v>10</v>
      </c>
      <c r="G17" s="34">
        <v>0</v>
      </c>
      <c r="H17" s="34">
        <v>0</v>
      </c>
      <c r="I17" s="17">
        <f t="shared" si="0"/>
        <v>0</v>
      </c>
      <c r="J17" s="34">
        <v>0</v>
      </c>
    </row>
    <row r="18" spans="1:10" s="83" customFormat="1" ht="28.5" customHeight="1" thickBot="1">
      <c r="A18" s="13" t="s">
        <v>28</v>
      </c>
      <c r="B18" s="233" t="s">
        <v>398</v>
      </c>
      <c r="C18" s="234"/>
      <c r="D18" s="234"/>
      <c r="E18" s="235"/>
      <c r="F18" s="100">
        <v>11</v>
      </c>
      <c r="G18" s="12">
        <f>SUM(G19:G27)</f>
        <v>8727976</v>
      </c>
      <c r="H18" s="12">
        <f>SUM(H19:H27)</f>
        <v>3937031</v>
      </c>
      <c r="I18" s="12">
        <f>SUM(I19:I27)</f>
        <v>4790945</v>
      </c>
      <c r="J18" s="12">
        <f>SUM(J19:J27)</f>
        <v>3674135</v>
      </c>
    </row>
    <row r="19" spans="1:10" s="83" customFormat="1" ht="28.5" customHeight="1">
      <c r="A19" s="101" t="s">
        <v>72</v>
      </c>
      <c r="B19" s="245" t="s">
        <v>222</v>
      </c>
      <c r="C19" s="246"/>
      <c r="D19" s="246"/>
      <c r="E19" s="247"/>
      <c r="F19" s="102">
        <v>12</v>
      </c>
      <c r="G19" s="32">
        <v>29211</v>
      </c>
      <c r="H19" s="32">
        <v>0</v>
      </c>
      <c r="I19" s="15">
        <f>G19-H19</f>
        <v>29211</v>
      </c>
      <c r="J19" s="32">
        <v>0</v>
      </c>
    </row>
    <row r="20" spans="1:10" s="83" customFormat="1" ht="28.5" customHeight="1">
      <c r="A20" s="16" t="s">
        <v>63</v>
      </c>
      <c r="B20" s="242" t="s">
        <v>161</v>
      </c>
      <c r="C20" s="243"/>
      <c r="D20" s="243"/>
      <c r="E20" s="244"/>
      <c r="F20" s="103">
        <v>13</v>
      </c>
      <c r="G20" s="33">
        <v>721038</v>
      </c>
      <c r="H20" s="33">
        <v>4481</v>
      </c>
      <c r="I20" s="15">
        <f aca="true" t="shared" si="1" ref="I20:I27">G20-H20</f>
        <v>716557</v>
      </c>
      <c r="J20" s="33">
        <v>0</v>
      </c>
    </row>
    <row r="21" spans="1:10" s="83" customFormat="1" ht="28.5" customHeight="1">
      <c r="A21" s="16" t="s">
        <v>64</v>
      </c>
      <c r="B21" s="242" t="s">
        <v>423</v>
      </c>
      <c r="C21" s="243"/>
      <c r="D21" s="243"/>
      <c r="E21" s="244"/>
      <c r="F21" s="103">
        <v>14</v>
      </c>
      <c r="G21" s="33">
        <v>6524398</v>
      </c>
      <c r="H21" s="33">
        <v>2988183</v>
      </c>
      <c r="I21" s="15">
        <f t="shared" si="1"/>
        <v>3536215</v>
      </c>
      <c r="J21" s="33">
        <v>1344619</v>
      </c>
    </row>
    <row r="22" spans="1:10" s="83" customFormat="1" ht="28.5" customHeight="1">
      <c r="A22" s="16" t="s">
        <v>65</v>
      </c>
      <c r="B22" s="242" t="s">
        <v>446</v>
      </c>
      <c r="C22" s="243"/>
      <c r="D22" s="243"/>
      <c r="E22" s="244"/>
      <c r="F22" s="103">
        <v>15</v>
      </c>
      <c r="G22" s="33">
        <v>0</v>
      </c>
      <c r="H22" s="33">
        <v>0</v>
      </c>
      <c r="I22" s="15">
        <f t="shared" si="1"/>
        <v>0</v>
      </c>
      <c r="J22" s="33">
        <v>0</v>
      </c>
    </row>
    <row r="23" spans="1:10" s="83" customFormat="1" ht="28.5" customHeight="1">
      <c r="A23" s="16" t="s">
        <v>66</v>
      </c>
      <c r="B23" s="242" t="s">
        <v>444</v>
      </c>
      <c r="C23" s="243"/>
      <c r="D23" s="243"/>
      <c r="E23" s="244"/>
      <c r="F23" s="103">
        <v>16</v>
      </c>
      <c r="G23" s="33">
        <v>0</v>
      </c>
      <c r="H23" s="33">
        <v>0</v>
      </c>
      <c r="I23" s="15">
        <f t="shared" si="1"/>
        <v>0</v>
      </c>
      <c r="J23" s="33">
        <v>0</v>
      </c>
    </row>
    <row r="24" spans="1:10" s="83" customFormat="1" ht="28.5" customHeight="1">
      <c r="A24" s="16" t="s">
        <v>67</v>
      </c>
      <c r="B24" s="242" t="s">
        <v>221</v>
      </c>
      <c r="C24" s="243"/>
      <c r="D24" s="243"/>
      <c r="E24" s="244"/>
      <c r="F24" s="103">
        <v>17</v>
      </c>
      <c r="G24" s="33">
        <v>944367</v>
      </c>
      <c r="H24" s="33">
        <v>944367</v>
      </c>
      <c r="I24" s="15">
        <f t="shared" si="1"/>
        <v>0</v>
      </c>
      <c r="J24" s="33">
        <v>0</v>
      </c>
    </row>
    <row r="25" spans="1:10" s="83" customFormat="1" ht="28.5" customHeight="1">
      <c r="A25" s="16" t="s">
        <v>68</v>
      </c>
      <c r="B25" s="242" t="s">
        <v>223</v>
      </c>
      <c r="C25" s="243"/>
      <c r="D25" s="243"/>
      <c r="E25" s="244"/>
      <c r="F25" s="103">
        <v>18</v>
      </c>
      <c r="G25" s="33">
        <v>371108</v>
      </c>
      <c r="H25" s="33">
        <v>0</v>
      </c>
      <c r="I25" s="15">
        <f t="shared" si="1"/>
        <v>371108</v>
      </c>
      <c r="J25" s="33">
        <v>2325134</v>
      </c>
    </row>
    <row r="26" spans="1:10" s="83" customFormat="1" ht="28.5" customHeight="1">
      <c r="A26" s="16" t="s">
        <v>69</v>
      </c>
      <c r="B26" s="242" t="s">
        <v>224</v>
      </c>
      <c r="C26" s="243"/>
      <c r="D26" s="243"/>
      <c r="E26" s="244"/>
      <c r="F26" s="103">
        <v>19</v>
      </c>
      <c r="G26" s="33">
        <v>137854</v>
      </c>
      <c r="H26" s="33">
        <v>0</v>
      </c>
      <c r="I26" s="15">
        <f t="shared" si="1"/>
        <v>137854</v>
      </c>
      <c r="J26" s="33">
        <v>4382</v>
      </c>
    </row>
    <row r="27" spans="1:10" s="83" customFormat="1" ht="28.5" customHeight="1" thickBot="1">
      <c r="A27" s="21" t="s">
        <v>70</v>
      </c>
      <c r="B27" s="248" t="s">
        <v>162</v>
      </c>
      <c r="C27" s="249"/>
      <c r="D27" s="249"/>
      <c r="E27" s="250"/>
      <c r="F27" s="103">
        <v>20</v>
      </c>
      <c r="G27" s="34">
        <v>0</v>
      </c>
      <c r="H27" s="34">
        <v>0</v>
      </c>
      <c r="I27" s="15">
        <f t="shared" si="1"/>
        <v>0</v>
      </c>
      <c r="J27" s="34">
        <v>0</v>
      </c>
    </row>
    <row r="28" spans="1:10" s="83" customFormat="1" ht="28.5" customHeight="1" thickBot="1">
      <c r="A28" s="13" t="s">
        <v>29</v>
      </c>
      <c r="B28" s="233" t="s">
        <v>399</v>
      </c>
      <c r="C28" s="234"/>
      <c r="D28" s="234"/>
      <c r="E28" s="235"/>
      <c r="F28" s="100">
        <v>21</v>
      </c>
      <c r="G28" s="143">
        <f>SUM(G29:G39)</f>
        <v>667198</v>
      </c>
      <c r="H28" s="12">
        <f>SUM(H29:H39)</f>
        <v>199164</v>
      </c>
      <c r="I28" s="12">
        <f>SUM(I29:I39)</f>
        <v>468034</v>
      </c>
      <c r="J28" s="12">
        <f>SUM(J29:J39)</f>
        <v>232357</v>
      </c>
    </row>
    <row r="29" spans="1:10" s="83" customFormat="1" ht="28.5" customHeight="1">
      <c r="A29" s="101" t="s">
        <v>30</v>
      </c>
      <c r="B29" s="245" t="s">
        <v>225</v>
      </c>
      <c r="C29" s="246"/>
      <c r="D29" s="246"/>
      <c r="E29" s="247"/>
      <c r="F29" s="102">
        <v>22</v>
      </c>
      <c r="G29" s="32">
        <v>497909</v>
      </c>
      <c r="H29" s="32">
        <v>199164</v>
      </c>
      <c r="I29" s="15">
        <f>G29-H29</f>
        <v>298745</v>
      </c>
      <c r="J29" s="32">
        <v>66387</v>
      </c>
    </row>
    <row r="30" spans="1:10" s="83" customFormat="1" ht="42.75" customHeight="1">
      <c r="A30" s="16" t="s">
        <v>63</v>
      </c>
      <c r="B30" s="242" t="s">
        <v>378</v>
      </c>
      <c r="C30" s="243"/>
      <c r="D30" s="243"/>
      <c r="E30" s="244"/>
      <c r="F30" s="102">
        <v>23</v>
      </c>
      <c r="G30" s="33">
        <v>165970</v>
      </c>
      <c r="H30" s="33">
        <v>0</v>
      </c>
      <c r="I30" s="15">
        <f aca="true" t="shared" si="2" ref="I30:I39">G30-H30</f>
        <v>165970</v>
      </c>
      <c r="J30" s="33">
        <v>165970</v>
      </c>
    </row>
    <row r="31" spans="1:10" s="83" customFormat="1" ht="28.5" customHeight="1">
      <c r="A31" s="16" t="s">
        <v>64</v>
      </c>
      <c r="B31" s="242" t="s">
        <v>379</v>
      </c>
      <c r="C31" s="243"/>
      <c r="D31" s="243"/>
      <c r="E31" s="244"/>
      <c r="F31" s="103">
        <v>24</v>
      </c>
      <c r="G31" s="33">
        <v>3319</v>
      </c>
      <c r="H31" s="33">
        <v>0</v>
      </c>
      <c r="I31" s="15">
        <f t="shared" si="2"/>
        <v>3319</v>
      </c>
      <c r="J31" s="33">
        <v>0</v>
      </c>
    </row>
    <row r="32" spans="1:10" s="83" customFormat="1" ht="28.5" customHeight="1">
      <c r="A32" s="16" t="s">
        <v>65</v>
      </c>
      <c r="B32" s="242" t="s">
        <v>447</v>
      </c>
      <c r="C32" s="243"/>
      <c r="D32" s="243"/>
      <c r="E32" s="244"/>
      <c r="F32" s="103">
        <v>25</v>
      </c>
      <c r="G32" s="33">
        <v>0</v>
      </c>
      <c r="H32" s="33">
        <v>0</v>
      </c>
      <c r="I32" s="15">
        <f t="shared" si="2"/>
        <v>0</v>
      </c>
      <c r="J32" s="33">
        <v>0</v>
      </c>
    </row>
    <row r="33" spans="1:10" s="83" customFormat="1" ht="28.5" customHeight="1">
      <c r="A33" s="16" t="s">
        <v>66</v>
      </c>
      <c r="B33" s="242" t="s">
        <v>226</v>
      </c>
      <c r="C33" s="243"/>
      <c r="D33" s="243"/>
      <c r="E33" s="244"/>
      <c r="F33" s="103">
        <v>26</v>
      </c>
      <c r="G33" s="33">
        <v>0</v>
      </c>
      <c r="H33" s="33">
        <v>0</v>
      </c>
      <c r="I33" s="15">
        <f t="shared" si="2"/>
        <v>0</v>
      </c>
      <c r="J33" s="33">
        <v>0</v>
      </c>
    </row>
    <row r="34" spans="1:10" s="83" customFormat="1" ht="28.5" customHeight="1">
      <c r="A34" s="16" t="s">
        <v>67</v>
      </c>
      <c r="B34" s="242" t="s">
        <v>227</v>
      </c>
      <c r="C34" s="243"/>
      <c r="D34" s="243"/>
      <c r="E34" s="244"/>
      <c r="F34" s="104">
        <v>27</v>
      </c>
      <c r="G34" s="33">
        <v>0</v>
      </c>
      <c r="H34" s="33">
        <v>0</v>
      </c>
      <c r="I34" s="15">
        <f t="shared" si="2"/>
        <v>0</v>
      </c>
      <c r="J34" s="33">
        <v>0</v>
      </c>
    </row>
    <row r="35" spans="1:10" s="83" customFormat="1" ht="28.5" customHeight="1">
      <c r="A35" s="16" t="s">
        <v>68</v>
      </c>
      <c r="B35" s="242" t="s">
        <v>228</v>
      </c>
      <c r="C35" s="243"/>
      <c r="D35" s="243"/>
      <c r="E35" s="244"/>
      <c r="F35" s="103">
        <v>28</v>
      </c>
      <c r="G35" s="33">
        <v>0</v>
      </c>
      <c r="H35" s="33">
        <v>0</v>
      </c>
      <c r="I35" s="15">
        <f t="shared" si="2"/>
        <v>0</v>
      </c>
      <c r="J35" s="33">
        <v>0</v>
      </c>
    </row>
    <row r="36" spans="1:10" s="83" customFormat="1" ht="42.75" customHeight="1">
      <c r="A36" s="18" t="s">
        <v>69</v>
      </c>
      <c r="B36" s="242" t="s">
        <v>400</v>
      </c>
      <c r="C36" s="243"/>
      <c r="D36" s="243"/>
      <c r="E36" s="244"/>
      <c r="F36" s="105">
        <v>29</v>
      </c>
      <c r="G36" s="33">
        <v>0</v>
      </c>
      <c r="H36" s="33">
        <v>0</v>
      </c>
      <c r="I36" s="15">
        <f t="shared" si="2"/>
        <v>0</v>
      </c>
      <c r="J36" s="33">
        <v>0</v>
      </c>
    </row>
    <row r="37" spans="1:10" s="83" customFormat="1" ht="28.5" customHeight="1">
      <c r="A37" s="16" t="s">
        <v>70</v>
      </c>
      <c r="B37" s="242" t="s">
        <v>230</v>
      </c>
      <c r="C37" s="243"/>
      <c r="D37" s="243"/>
      <c r="E37" s="244"/>
      <c r="F37" s="105" t="s">
        <v>229</v>
      </c>
      <c r="G37" s="33">
        <v>0</v>
      </c>
      <c r="H37" s="33">
        <v>0</v>
      </c>
      <c r="I37" s="15">
        <f t="shared" si="2"/>
        <v>0</v>
      </c>
      <c r="J37" s="33">
        <v>0</v>
      </c>
    </row>
    <row r="38" spans="1:10" s="83" customFormat="1" ht="28.5" customHeight="1">
      <c r="A38" s="16" t="s">
        <v>73</v>
      </c>
      <c r="B38" s="242" t="s">
        <v>233</v>
      </c>
      <c r="C38" s="243"/>
      <c r="D38" s="243"/>
      <c r="E38" s="244"/>
      <c r="F38" s="103" t="s">
        <v>231</v>
      </c>
      <c r="G38" s="33">
        <v>0</v>
      </c>
      <c r="H38" s="33">
        <v>0</v>
      </c>
      <c r="I38" s="15">
        <f t="shared" si="2"/>
        <v>0</v>
      </c>
      <c r="J38" s="33">
        <v>0</v>
      </c>
    </row>
    <row r="39" spans="1:10" s="83" customFormat="1" ht="28.5" customHeight="1" thickBot="1">
      <c r="A39" s="21" t="s">
        <v>196</v>
      </c>
      <c r="B39" s="248" t="s">
        <v>234</v>
      </c>
      <c r="C39" s="249"/>
      <c r="D39" s="249"/>
      <c r="E39" s="250"/>
      <c r="F39" s="106" t="s">
        <v>232</v>
      </c>
      <c r="G39" s="33">
        <v>0</v>
      </c>
      <c r="H39" s="33">
        <v>0</v>
      </c>
      <c r="I39" s="15">
        <f t="shared" si="2"/>
        <v>0</v>
      </c>
      <c r="J39" s="33">
        <v>0</v>
      </c>
    </row>
    <row r="40" spans="1:10" s="83" customFormat="1" ht="28.5" customHeight="1" thickBot="1">
      <c r="A40" s="13" t="s">
        <v>18</v>
      </c>
      <c r="B40" s="233" t="s">
        <v>236</v>
      </c>
      <c r="C40" s="234"/>
      <c r="D40" s="234"/>
      <c r="E40" s="235"/>
      <c r="F40" s="100" t="s">
        <v>235</v>
      </c>
      <c r="G40" s="12">
        <f>SUM(G41,G48,G60,G73,G78)</f>
        <v>7026311</v>
      </c>
      <c r="H40" s="12">
        <f>SUM(H41,H48,H60,H73,H78)</f>
        <v>816205</v>
      </c>
      <c r="I40" s="12">
        <f>SUM(I41,I48,I60,I73,I78)</f>
        <v>6210106</v>
      </c>
      <c r="J40" s="12">
        <f>SUM(J41,J48,J60,J73,J78)</f>
        <v>8198300</v>
      </c>
    </row>
    <row r="41" spans="1:10" s="83" customFormat="1" ht="28.5" customHeight="1" thickBot="1">
      <c r="A41" s="13" t="s">
        <v>19</v>
      </c>
      <c r="B41" s="233" t="s">
        <v>401</v>
      </c>
      <c r="C41" s="234"/>
      <c r="D41" s="234"/>
      <c r="E41" s="235"/>
      <c r="F41" s="100" t="s">
        <v>368</v>
      </c>
      <c r="G41" s="12">
        <f>SUM(G42:G47)</f>
        <v>2592777</v>
      </c>
      <c r="H41" s="12">
        <f>SUM(H42:H47)</f>
        <v>315342</v>
      </c>
      <c r="I41" s="12">
        <f>SUM(I42:I47)</f>
        <v>2277435</v>
      </c>
      <c r="J41" s="12">
        <f>SUM(J42:J47)</f>
        <v>2850793</v>
      </c>
    </row>
    <row r="42" spans="1:10" s="83" customFormat="1" ht="28.5" customHeight="1">
      <c r="A42" s="101" t="s">
        <v>20</v>
      </c>
      <c r="B42" s="245" t="s">
        <v>163</v>
      </c>
      <c r="C42" s="246"/>
      <c r="D42" s="246"/>
      <c r="E42" s="247"/>
      <c r="F42" s="102" t="s">
        <v>237</v>
      </c>
      <c r="G42" s="32">
        <v>769136</v>
      </c>
      <c r="H42" s="32">
        <v>165969</v>
      </c>
      <c r="I42" s="15">
        <f>G42-H42</f>
        <v>603167</v>
      </c>
      <c r="J42" s="32">
        <v>348038</v>
      </c>
    </row>
    <row r="43" spans="1:10" s="83" customFormat="1" ht="28.5" customHeight="1">
      <c r="A43" s="16" t="s">
        <v>63</v>
      </c>
      <c r="B43" s="242" t="s">
        <v>137</v>
      </c>
      <c r="C43" s="243"/>
      <c r="D43" s="243"/>
      <c r="E43" s="244"/>
      <c r="F43" s="102" t="s">
        <v>238</v>
      </c>
      <c r="G43" s="33">
        <v>1334230</v>
      </c>
      <c r="H43" s="33">
        <v>99582</v>
      </c>
      <c r="I43" s="15">
        <f>G43-H43</f>
        <v>1234648</v>
      </c>
      <c r="J43" s="33">
        <v>1716590</v>
      </c>
    </row>
    <row r="44" spans="1:10" s="83" customFormat="1" ht="28.5" customHeight="1">
      <c r="A44" s="16" t="s">
        <v>64</v>
      </c>
      <c r="B44" s="242" t="s">
        <v>239</v>
      </c>
      <c r="C44" s="243"/>
      <c r="D44" s="243"/>
      <c r="E44" s="244"/>
      <c r="F44" s="103" t="s">
        <v>240</v>
      </c>
      <c r="G44" s="33">
        <v>431189</v>
      </c>
      <c r="H44" s="33">
        <v>49791</v>
      </c>
      <c r="I44" s="15">
        <f>G44-H44</f>
        <v>381398</v>
      </c>
      <c r="J44" s="33">
        <v>625340</v>
      </c>
    </row>
    <row r="45" spans="1:10" s="83" customFormat="1" ht="28.5" customHeight="1">
      <c r="A45" s="16" t="s">
        <v>65</v>
      </c>
      <c r="B45" s="242" t="s">
        <v>241</v>
      </c>
      <c r="C45" s="243"/>
      <c r="D45" s="243"/>
      <c r="E45" s="244"/>
      <c r="F45" s="103" t="s">
        <v>242</v>
      </c>
      <c r="G45" s="33">
        <v>0</v>
      </c>
      <c r="H45" s="33">
        <v>0</v>
      </c>
      <c r="I45" s="15">
        <f>G45-H45</f>
        <v>0</v>
      </c>
      <c r="J45" s="33">
        <v>0</v>
      </c>
    </row>
    <row r="46" spans="1:10" s="83" customFormat="1" ht="28.5" customHeight="1">
      <c r="A46" s="16" t="s">
        <v>66</v>
      </c>
      <c r="B46" s="242" t="s">
        <v>194</v>
      </c>
      <c r="C46" s="243"/>
      <c r="D46" s="243"/>
      <c r="E46" s="244"/>
      <c r="F46" s="103" t="s">
        <v>243</v>
      </c>
      <c r="G46" s="33">
        <v>17991</v>
      </c>
      <c r="H46" s="33">
        <v>0</v>
      </c>
      <c r="I46" s="15">
        <f>G46-H46</f>
        <v>17991</v>
      </c>
      <c r="J46" s="33">
        <v>17228</v>
      </c>
    </row>
    <row r="47" spans="1:10" s="83" customFormat="1" ht="28.5" customHeight="1" thickBot="1">
      <c r="A47" s="16" t="s">
        <v>67</v>
      </c>
      <c r="B47" s="248" t="s">
        <v>244</v>
      </c>
      <c r="C47" s="249"/>
      <c r="D47" s="249"/>
      <c r="E47" s="250"/>
      <c r="F47" s="103" t="s">
        <v>245</v>
      </c>
      <c r="G47" s="34">
        <v>40231</v>
      </c>
      <c r="H47" s="34">
        <v>0</v>
      </c>
      <c r="I47" s="15">
        <f>G47-H47</f>
        <v>40231</v>
      </c>
      <c r="J47" s="34">
        <v>143597</v>
      </c>
    </row>
    <row r="48" spans="1:10" s="83" customFormat="1" ht="28.5" customHeight="1" thickBot="1">
      <c r="A48" s="13" t="s">
        <v>21</v>
      </c>
      <c r="B48" s="233" t="s">
        <v>246</v>
      </c>
      <c r="C48" s="234"/>
      <c r="D48" s="234"/>
      <c r="E48" s="235"/>
      <c r="F48" s="100" t="s">
        <v>247</v>
      </c>
      <c r="G48" s="12">
        <f>SUM(G49,G53:G59)</f>
        <v>0</v>
      </c>
      <c r="H48" s="12">
        <f>SUM(H49,H53:H59)</f>
        <v>0</v>
      </c>
      <c r="I48" s="12">
        <f>SUM(I49,I53:I59)</f>
        <v>0</v>
      </c>
      <c r="J48" s="12">
        <f>SUM(J49,J53:J59)</f>
        <v>0</v>
      </c>
    </row>
    <row r="49" spans="1:10" s="83" customFormat="1" ht="28.5" customHeight="1" thickBot="1">
      <c r="A49" s="113" t="s">
        <v>34</v>
      </c>
      <c r="B49" s="251" t="s">
        <v>248</v>
      </c>
      <c r="C49" s="251"/>
      <c r="D49" s="251"/>
      <c r="E49" s="251"/>
      <c r="F49" s="114" t="s">
        <v>249</v>
      </c>
      <c r="G49" s="12">
        <f>SUM(G50:G52)</f>
        <v>0</v>
      </c>
      <c r="H49" s="12">
        <f>SUM(H50:H52)</f>
        <v>0</v>
      </c>
      <c r="I49" s="12">
        <f>SUM(I50:I52)</f>
        <v>0</v>
      </c>
      <c r="J49" s="12">
        <f>SUM(J50:J52)</f>
        <v>0</v>
      </c>
    </row>
    <row r="50" spans="1:10" s="83" customFormat="1" ht="42.75" customHeight="1">
      <c r="A50" s="14" t="s">
        <v>250</v>
      </c>
      <c r="B50" s="257" t="s">
        <v>253</v>
      </c>
      <c r="C50" s="258"/>
      <c r="D50" s="258"/>
      <c r="E50" s="259"/>
      <c r="F50" s="102" t="s">
        <v>254</v>
      </c>
      <c r="G50" s="32">
        <v>0</v>
      </c>
      <c r="H50" s="32">
        <v>0</v>
      </c>
      <c r="I50" s="15">
        <f>G50-H50</f>
        <v>0</v>
      </c>
      <c r="J50" s="32">
        <v>0</v>
      </c>
    </row>
    <row r="51" spans="1:10" s="83" customFormat="1" ht="54" customHeight="1">
      <c r="A51" s="16" t="s">
        <v>251</v>
      </c>
      <c r="B51" s="242" t="s">
        <v>448</v>
      </c>
      <c r="C51" s="243"/>
      <c r="D51" s="243"/>
      <c r="E51" s="244"/>
      <c r="F51" s="103" t="s">
        <v>255</v>
      </c>
      <c r="G51" s="32">
        <v>0</v>
      </c>
      <c r="H51" s="32">
        <v>0</v>
      </c>
      <c r="I51" s="15">
        <f aca="true" t="shared" si="3" ref="I51:I59">G51-H51</f>
        <v>0</v>
      </c>
      <c r="J51" s="32">
        <v>0</v>
      </c>
    </row>
    <row r="52" spans="1:10" s="83" customFormat="1" ht="28.5" customHeight="1">
      <c r="A52" s="16" t="s">
        <v>252</v>
      </c>
      <c r="B52" s="242" t="s">
        <v>416</v>
      </c>
      <c r="C52" s="243"/>
      <c r="D52" s="243"/>
      <c r="E52" s="244"/>
      <c r="F52" s="103" t="s">
        <v>256</v>
      </c>
      <c r="G52" s="32">
        <v>0</v>
      </c>
      <c r="H52" s="32">
        <v>0</v>
      </c>
      <c r="I52" s="15">
        <f t="shared" si="3"/>
        <v>0</v>
      </c>
      <c r="J52" s="32">
        <v>0</v>
      </c>
    </row>
    <row r="53" spans="1:10" s="83" customFormat="1" ht="28.5" customHeight="1">
      <c r="A53" s="14" t="s">
        <v>63</v>
      </c>
      <c r="B53" s="242" t="s">
        <v>195</v>
      </c>
      <c r="C53" s="243"/>
      <c r="D53" s="243"/>
      <c r="E53" s="244"/>
      <c r="F53" s="102" t="s">
        <v>257</v>
      </c>
      <c r="G53" s="32">
        <v>0</v>
      </c>
      <c r="H53" s="32">
        <v>0</v>
      </c>
      <c r="I53" s="15">
        <f t="shared" si="3"/>
        <v>0</v>
      </c>
      <c r="J53" s="32">
        <v>0</v>
      </c>
    </row>
    <row r="54" spans="1:10" s="83" customFormat="1" ht="28.5" customHeight="1">
      <c r="A54" s="16" t="s">
        <v>64</v>
      </c>
      <c r="B54" s="242" t="s">
        <v>374</v>
      </c>
      <c r="C54" s="243"/>
      <c r="D54" s="243"/>
      <c r="E54" s="244"/>
      <c r="F54" s="102" t="s">
        <v>258</v>
      </c>
      <c r="G54" s="32">
        <v>0</v>
      </c>
      <c r="H54" s="32">
        <v>0</v>
      </c>
      <c r="I54" s="15">
        <f t="shared" si="3"/>
        <v>0</v>
      </c>
      <c r="J54" s="32">
        <v>0</v>
      </c>
    </row>
    <row r="55" spans="1:10" s="83" customFormat="1" ht="42.75" customHeight="1">
      <c r="A55" s="16" t="s">
        <v>65</v>
      </c>
      <c r="B55" s="242" t="s">
        <v>264</v>
      </c>
      <c r="C55" s="243"/>
      <c r="D55" s="243"/>
      <c r="E55" s="244"/>
      <c r="F55" s="103" t="s">
        <v>259</v>
      </c>
      <c r="G55" s="32">
        <v>0</v>
      </c>
      <c r="H55" s="32">
        <v>0</v>
      </c>
      <c r="I55" s="15">
        <f t="shared" si="3"/>
        <v>0</v>
      </c>
      <c r="J55" s="32">
        <v>0</v>
      </c>
    </row>
    <row r="56" spans="1:10" s="83" customFormat="1" ht="28.5" customHeight="1">
      <c r="A56" s="16" t="s">
        <v>66</v>
      </c>
      <c r="B56" s="242" t="s">
        <v>265</v>
      </c>
      <c r="C56" s="243"/>
      <c r="D56" s="243"/>
      <c r="E56" s="244"/>
      <c r="F56" s="103" t="s">
        <v>260</v>
      </c>
      <c r="G56" s="32">
        <v>0</v>
      </c>
      <c r="H56" s="32">
        <v>0</v>
      </c>
      <c r="I56" s="15">
        <f t="shared" si="3"/>
        <v>0</v>
      </c>
      <c r="J56" s="32">
        <v>0</v>
      </c>
    </row>
    <row r="57" spans="1:10" s="83" customFormat="1" ht="28.5" customHeight="1">
      <c r="A57" s="16" t="s">
        <v>67</v>
      </c>
      <c r="B57" s="260" t="s">
        <v>266</v>
      </c>
      <c r="C57" s="261"/>
      <c r="D57" s="262"/>
      <c r="E57" s="263"/>
      <c r="F57" s="103" t="s">
        <v>261</v>
      </c>
      <c r="G57" s="32">
        <v>0</v>
      </c>
      <c r="H57" s="32">
        <v>0</v>
      </c>
      <c r="I57" s="15">
        <f t="shared" si="3"/>
        <v>0</v>
      </c>
      <c r="J57" s="32">
        <v>0</v>
      </c>
    </row>
    <row r="58" spans="1:10" s="83" customFormat="1" ht="28.5" customHeight="1">
      <c r="A58" s="18" t="s">
        <v>68</v>
      </c>
      <c r="B58" s="242" t="s">
        <v>267</v>
      </c>
      <c r="C58" s="243"/>
      <c r="D58" s="243"/>
      <c r="E58" s="244"/>
      <c r="F58" s="105" t="s">
        <v>262</v>
      </c>
      <c r="G58" s="32">
        <v>0</v>
      </c>
      <c r="H58" s="32">
        <v>0</v>
      </c>
      <c r="I58" s="15">
        <f t="shared" si="3"/>
        <v>0</v>
      </c>
      <c r="J58" s="32">
        <v>0</v>
      </c>
    </row>
    <row r="59" spans="1:10" s="83" customFormat="1" ht="28.5" customHeight="1" thickBot="1">
      <c r="A59" s="21">
        <v>8</v>
      </c>
      <c r="B59" s="248" t="s">
        <v>164</v>
      </c>
      <c r="C59" s="249"/>
      <c r="D59" s="249"/>
      <c r="E59" s="250"/>
      <c r="F59" s="106" t="s">
        <v>263</v>
      </c>
      <c r="G59" s="32">
        <v>0</v>
      </c>
      <c r="H59" s="32">
        <v>0</v>
      </c>
      <c r="I59" s="15">
        <f t="shared" si="3"/>
        <v>0</v>
      </c>
      <c r="J59" s="32">
        <v>0</v>
      </c>
    </row>
    <row r="60" spans="1:10" s="83" customFormat="1" ht="28.5" customHeight="1" thickBot="1">
      <c r="A60" s="13" t="s">
        <v>22</v>
      </c>
      <c r="B60" s="233" t="s">
        <v>269</v>
      </c>
      <c r="C60" s="234"/>
      <c r="D60" s="234"/>
      <c r="E60" s="235"/>
      <c r="F60" s="100" t="s">
        <v>268</v>
      </c>
      <c r="G60" s="12">
        <f>SUM(G61,G65:G72)</f>
        <v>2875080</v>
      </c>
      <c r="H60" s="12">
        <f>SUM(H61,H65:H72)</f>
        <v>500863</v>
      </c>
      <c r="I60" s="12">
        <f>SUM(I61,I65:I72)</f>
        <v>2374217</v>
      </c>
      <c r="J60" s="12">
        <f>SUM(J61,J65:J72)</f>
        <v>2862909</v>
      </c>
    </row>
    <row r="61" spans="1:10" s="83" customFormat="1" ht="28.5" customHeight="1" thickBot="1">
      <c r="A61" s="113" t="s">
        <v>23</v>
      </c>
      <c r="B61" s="251" t="s">
        <v>369</v>
      </c>
      <c r="C61" s="251"/>
      <c r="D61" s="251"/>
      <c r="E61" s="251"/>
      <c r="F61" s="114" t="s">
        <v>270</v>
      </c>
      <c r="G61" s="12">
        <f>SUM(G62:G64)</f>
        <v>1896933</v>
      </c>
      <c r="H61" s="12">
        <f>SUM(H62:H64)</f>
        <v>461030</v>
      </c>
      <c r="I61" s="12">
        <f>SUM(I62:I64)</f>
        <v>1435903</v>
      </c>
      <c r="J61" s="12">
        <f>SUM(J62:J64)</f>
        <v>1812952</v>
      </c>
    </row>
    <row r="62" spans="1:10" s="83" customFormat="1" ht="42.75" customHeight="1">
      <c r="A62" s="58" t="s">
        <v>250</v>
      </c>
      <c r="B62" s="265" t="s">
        <v>253</v>
      </c>
      <c r="C62" s="266"/>
      <c r="D62" s="266"/>
      <c r="E62" s="267"/>
      <c r="F62" s="107" t="s">
        <v>271</v>
      </c>
      <c r="G62" s="32">
        <v>0</v>
      </c>
      <c r="H62" s="32">
        <v>0</v>
      </c>
      <c r="I62" s="15">
        <f>G62-H62</f>
        <v>0</v>
      </c>
      <c r="J62" s="32">
        <v>0</v>
      </c>
    </row>
    <row r="63" spans="1:10" s="83" customFormat="1" ht="54" customHeight="1">
      <c r="A63" s="51" t="s">
        <v>251</v>
      </c>
      <c r="B63" s="260" t="s">
        <v>448</v>
      </c>
      <c r="C63" s="261"/>
      <c r="D63" s="261"/>
      <c r="E63" s="264"/>
      <c r="F63" s="108" t="s">
        <v>272</v>
      </c>
      <c r="G63" s="33">
        <v>0</v>
      </c>
      <c r="H63" s="33">
        <v>0</v>
      </c>
      <c r="I63" s="15">
        <f aca="true" t="shared" si="4" ref="I63:I72">G63-H63</f>
        <v>0</v>
      </c>
      <c r="J63" s="33">
        <v>0</v>
      </c>
    </row>
    <row r="64" spans="1:10" s="83" customFormat="1" ht="28.5" customHeight="1">
      <c r="A64" s="51" t="s">
        <v>252</v>
      </c>
      <c r="B64" s="260" t="s">
        <v>416</v>
      </c>
      <c r="C64" s="261"/>
      <c r="D64" s="261"/>
      <c r="E64" s="264"/>
      <c r="F64" s="108" t="s">
        <v>273</v>
      </c>
      <c r="G64" s="33">
        <v>1896933</v>
      </c>
      <c r="H64" s="33">
        <v>461030</v>
      </c>
      <c r="I64" s="15">
        <f t="shared" si="4"/>
        <v>1435903</v>
      </c>
      <c r="J64" s="33">
        <v>1812952</v>
      </c>
    </row>
    <row r="65" spans="1:10" s="83" customFormat="1" ht="28.5" customHeight="1">
      <c r="A65" s="14" t="s">
        <v>63</v>
      </c>
      <c r="B65" s="242" t="s">
        <v>195</v>
      </c>
      <c r="C65" s="243"/>
      <c r="D65" s="243"/>
      <c r="E65" s="244"/>
      <c r="F65" s="102" t="s">
        <v>274</v>
      </c>
      <c r="G65" s="32">
        <v>0</v>
      </c>
      <c r="H65" s="32">
        <v>0</v>
      </c>
      <c r="I65" s="15">
        <f t="shared" si="4"/>
        <v>0</v>
      </c>
      <c r="J65" s="32">
        <v>0</v>
      </c>
    </row>
    <row r="66" spans="1:10" s="83" customFormat="1" ht="28.5" customHeight="1">
      <c r="A66" s="16" t="s">
        <v>64</v>
      </c>
      <c r="B66" s="242" t="s">
        <v>282</v>
      </c>
      <c r="C66" s="243"/>
      <c r="D66" s="243"/>
      <c r="E66" s="244"/>
      <c r="F66" s="103" t="s">
        <v>275</v>
      </c>
      <c r="G66" s="33">
        <v>0</v>
      </c>
      <c r="H66" s="33">
        <v>0</v>
      </c>
      <c r="I66" s="15">
        <f t="shared" si="4"/>
        <v>0</v>
      </c>
      <c r="J66" s="33">
        <v>0</v>
      </c>
    </row>
    <row r="67" spans="1:17" s="83" customFormat="1" ht="42.75" customHeight="1">
      <c r="A67" s="16" t="s">
        <v>65</v>
      </c>
      <c r="B67" s="242" t="s">
        <v>283</v>
      </c>
      <c r="C67" s="243"/>
      <c r="D67" s="243"/>
      <c r="E67" s="244"/>
      <c r="F67" s="103" t="s">
        <v>276</v>
      </c>
      <c r="G67" s="33">
        <v>33194</v>
      </c>
      <c r="H67" s="33">
        <v>0</v>
      </c>
      <c r="I67" s="15">
        <f t="shared" si="4"/>
        <v>33194</v>
      </c>
      <c r="J67" s="33">
        <v>0</v>
      </c>
      <c r="Q67" s="84"/>
    </row>
    <row r="68" spans="1:10" s="83" customFormat="1" ht="33" customHeight="1">
      <c r="A68" s="16" t="s">
        <v>66</v>
      </c>
      <c r="B68" s="242" t="s">
        <v>284</v>
      </c>
      <c r="C68" s="243"/>
      <c r="D68" s="243"/>
      <c r="E68" s="244"/>
      <c r="F68" s="103" t="s">
        <v>277</v>
      </c>
      <c r="G68" s="33">
        <v>0</v>
      </c>
      <c r="H68" s="33">
        <v>0</v>
      </c>
      <c r="I68" s="15">
        <f t="shared" si="4"/>
        <v>0</v>
      </c>
      <c r="J68" s="33">
        <v>0</v>
      </c>
    </row>
    <row r="69" spans="1:10" s="83" customFormat="1" ht="28.5" customHeight="1">
      <c r="A69" s="16" t="s">
        <v>67</v>
      </c>
      <c r="B69" s="242" t="s">
        <v>420</v>
      </c>
      <c r="C69" s="243"/>
      <c r="D69" s="243"/>
      <c r="E69" s="244"/>
      <c r="F69" s="103" t="s">
        <v>278</v>
      </c>
      <c r="G69" s="33">
        <v>0</v>
      </c>
      <c r="H69" s="33">
        <v>0</v>
      </c>
      <c r="I69" s="15">
        <f t="shared" si="4"/>
        <v>0</v>
      </c>
      <c r="J69" s="33">
        <v>0</v>
      </c>
    </row>
    <row r="70" spans="1:10" s="83" customFormat="1" ht="33" customHeight="1">
      <c r="A70" s="16" t="s">
        <v>68</v>
      </c>
      <c r="B70" s="242" t="s">
        <v>375</v>
      </c>
      <c r="C70" s="243"/>
      <c r="D70" s="243"/>
      <c r="E70" s="244"/>
      <c r="F70" s="103" t="s">
        <v>279</v>
      </c>
      <c r="G70" s="33">
        <v>713072</v>
      </c>
      <c r="H70" s="33">
        <v>0</v>
      </c>
      <c r="I70" s="15">
        <f t="shared" si="4"/>
        <v>713072</v>
      </c>
      <c r="J70" s="33">
        <v>0</v>
      </c>
    </row>
    <row r="71" spans="1:10" s="83" customFormat="1" ht="33" customHeight="1">
      <c r="A71" s="16" t="s">
        <v>69</v>
      </c>
      <c r="B71" s="242" t="s">
        <v>266</v>
      </c>
      <c r="C71" s="243"/>
      <c r="D71" s="243"/>
      <c r="E71" s="244"/>
      <c r="F71" s="103" t="s">
        <v>280</v>
      </c>
      <c r="G71" s="33">
        <f>14818+17568</f>
        <v>32386</v>
      </c>
      <c r="H71" s="33">
        <v>0</v>
      </c>
      <c r="I71" s="15">
        <f t="shared" si="4"/>
        <v>32386</v>
      </c>
      <c r="J71" s="33">
        <v>0</v>
      </c>
    </row>
    <row r="72" spans="1:10" s="83" customFormat="1" ht="27.75" customHeight="1" thickBot="1">
      <c r="A72" s="109" t="s">
        <v>70</v>
      </c>
      <c r="B72" s="248" t="s">
        <v>386</v>
      </c>
      <c r="C72" s="249"/>
      <c r="D72" s="249"/>
      <c r="E72" s="250"/>
      <c r="F72" s="110" t="s">
        <v>281</v>
      </c>
      <c r="G72" s="35">
        <f>231881-G71</f>
        <v>199495</v>
      </c>
      <c r="H72" s="35">
        <v>39833</v>
      </c>
      <c r="I72" s="87">
        <f t="shared" si="4"/>
        <v>159662</v>
      </c>
      <c r="J72" s="35">
        <v>1049957</v>
      </c>
    </row>
    <row r="73" spans="1:10" s="83" customFormat="1" ht="28.5" customHeight="1" thickBot="1">
      <c r="A73" s="111" t="s">
        <v>35</v>
      </c>
      <c r="B73" s="230" t="s">
        <v>285</v>
      </c>
      <c r="C73" s="231"/>
      <c r="D73" s="231"/>
      <c r="E73" s="232"/>
      <c r="F73" s="112" t="s">
        <v>286</v>
      </c>
      <c r="G73" s="27">
        <f>SUM(G74:G77)</f>
        <v>116179</v>
      </c>
      <c r="H73" s="27">
        <f>SUM(H74:H77)</f>
        <v>0</v>
      </c>
      <c r="I73" s="12">
        <f>SUM(I74:I77)</f>
        <v>116179</v>
      </c>
      <c r="J73" s="27">
        <f>SUM(J74:J77)</f>
        <v>0</v>
      </c>
    </row>
    <row r="74" spans="1:10" s="83" customFormat="1" ht="42.75" customHeight="1">
      <c r="A74" s="101" t="s">
        <v>36</v>
      </c>
      <c r="B74" s="245" t="s">
        <v>402</v>
      </c>
      <c r="C74" s="246"/>
      <c r="D74" s="246"/>
      <c r="E74" s="247"/>
      <c r="F74" s="102" t="s">
        <v>287</v>
      </c>
      <c r="G74" s="32">
        <v>0</v>
      </c>
      <c r="H74" s="32">
        <v>0</v>
      </c>
      <c r="I74" s="15">
        <f>G74-H74</f>
        <v>0</v>
      </c>
      <c r="J74" s="32">
        <v>0</v>
      </c>
    </row>
    <row r="75" spans="1:10" s="83" customFormat="1" ht="54" customHeight="1">
      <c r="A75" s="16" t="s">
        <v>63</v>
      </c>
      <c r="B75" s="242" t="s">
        <v>417</v>
      </c>
      <c r="C75" s="243"/>
      <c r="D75" s="243"/>
      <c r="E75" s="244"/>
      <c r="F75" s="103" t="s">
        <v>288</v>
      </c>
      <c r="G75" s="33">
        <v>116179</v>
      </c>
      <c r="H75" s="33">
        <v>0</v>
      </c>
      <c r="I75" s="15">
        <f>G75-H75</f>
        <v>116179</v>
      </c>
      <c r="J75" s="33">
        <v>0</v>
      </c>
    </row>
    <row r="76" spans="1:10" s="83" customFormat="1" ht="28.5" customHeight="1">
      <c r="A76" s="16" t="s">
        <v>64</v>
      </c>
      <c r="B76" s="242" t="s">
        <v>291</v>
      </c>
      <c r="C76" s="243"/>
      <c r="D76" s="243"/>
      <c r="E76" s="244"/>
      <c r="F76" s="102" t="s">
        <v>289</v>
      </c>
      <c r="G76" s="33">
        <v>0</v>
      </c>
      <c r="H76" s="33">
        <v>0</v>
      </c>
      <c r="I76" s="15">
        <f>G76-H76</f>
        <v>0</v>
      </c>
      <c r="J76" s="33">
        <v>0</v>
      </c>
    </row>
    <row r="77" spans="1:10" s="83" customFormat="1" ht="28.5" customHeight="1" thickBot="1">
      <c r="A77" s="18" t="s">
        <v>65</v>
      </c>
      <c r="B77" s="248" t="s">
        <v>292</v>
      </c>
      <c r="C77" s="249"/>
      <c r="D77" s="249"/>
      <c r="E77" s="250"/>
      <c r="F77" s="105" t="s">
        <v>290</v>
      </c>
      <c r="G77" s="34">
        <v>0</v>
      </c>
      <c r="H77" s="34">
        <v>0</v>
      </c>
      <c r="I77" s="15">
        <f>G77-H77</f>
        <v>0</v>
      </c>
      <c r="J77" s="34">
        <v>0</v>
      </c>
    </row>
    <row r="78" spans="1:10" s="83" customFormat="1" ht="28.5" customHeight="1" thickBot="1">
      <c r="A78" s="113" t="s">
        <v>103</v>
      </c>
      <c r="B78" s="253" t="s">
        <v>299</v>
      </c>
      <c r="C78" s="254"/>
      <c r="D78" s="254"/>
      <c r="E78" s="255"/>
      <c r="F78" s="114" t="s">
        <v>293</v>
      </c>
      <c r="G78" s="12">
        <f>SUM(G79:G80)</f>
        <v>1442275</v>
      </c>
      <c r="H78" s="12">
        <f>SUM(H79:H80)</f>
        <v>0</v>
      </c>
      <c r="I78" s="12">
        <f>SUM(I79:I80)</f>
        <v>1442275</v>
      </c>
      <c r="J78" s="12">
        <f>SUM(J79:J80)</f>
        <v>2484598</v>
      </c>
    </row>
    <row r="79" spans="1:10" s="83" customFormat="1" ht="28.5" customHeight="1">
      <c r="A79" s="14" t="s">
        <v>104</v>
      </c>
      <c r="B79" s="245" t="s">
        <v>165</v>
      </c>
      <c r="C79" s="246"/>
      <c r="D79" s="246"/>
      <c r="E79" s="247"/>
      <c r="F79" s="102" t="s">
        <v>294</v>
      </c>
      <c r="G79" s="32">
        <v>9095</v>
      </c>
      <c r="H79" s="32">
        <v>0</v>
      </c>
      <c r="I79" s="15">
        <f>G79-H79</f>
        <v>9095</v>
      </c>
      <c r="J79" s="32">
        <v>516398</v>
      </c>
    </row>
    <row r="80" spans="1:10" s="83" customFormat="1" ht="28.5" customHeight="1">
      <c r="A80" s="16" t="s">
        <v>63</v>
      </c>
      <c r="B80" s="252" t="s">
        <v>300</v>
      </c>
      <c r="C80" s="252"/>
      <c r="D80" s="252"/>
      <c r="E80" s="252"/>
      <c r="F80" s="103" t="s">
        <v>295</v>
      </c>
      <c r="G80" s="33">
        <v>1433180</v>
      </c>
      <c r="H80" s="33">
        <v>0</v>
      </c>
      <c r="I80" s="17">
        <f>G80-H80</f>
        <v>1433180</v>
      </c>
      <c r="J80" s="33">
        <v>1968200</v>
      </c>
    </row>
    <row r="81" spans="1:10" s="83" customFormat="1" ht="28.5" customHeight="1" thickBot="1">
      <c r="A81" s="162" t="s">
        <v>24</v>
      </c>
      <c r="B81" s="256" t="s">
        <v>301</v>
      </c>
      <c r="C81" s="256"/>
      <c r="D81" s="256"/>
      <c r="E81" s="256"/>
      <c r="F81" s="163" t="s">
        <v>296</v>
      </c>
      <c r="G81" s="164">
        <f>SUM(G82:G85)</f>
        <v>124212</v>
      </c>
      <c r="H81" s="164">
        <f>SUM(H82:H85)</f>
        <v>0</v>
      </c>
      <c r="I81" s="164">
        <f>SUM(I82:I85)</f>
        <v>124212</v>
      </c>
      <c r="J81" s="164">
        <f>SUM(J82:J85)</f>
        <v>108976</v>
      </c>
    </row>
    <row r="82" spans="1:10" s="83" customFormat="1" ht="28.5" customHeight="1">
      <c r="A82" s="101" t="s">
        <v>39</v>
      </c>
      <c r="B82" s="245" t="s">
        <v>99</v>
      </c>
      <c r="C82" s="246"/>
      <c r="D82" s="246"/>
      <c r="E82" s="247"/>
      <c r="F82" s="102" t="s">
        <v>297</v>
      </c>
      <c r="G82" s="32">
        <v>2850</v>
      </c>
      <c r="H82" s="32">
        <v>0</v>
      </c>
      <c r="I82" s="15">
        <f>G82-H82</f>
        <v>2850</v>
      </c>
      <c r="J82" s="32">
        <v>3275</v>
      </c>
    </row>
    <row r="83" spans="1:10" s="83" customFormat="1" ht="28.5" customHeight="1">
      <c r="A83" s="20" t="s">
        <v>63</v>
      </c>
      <c r="B83" s="242" t="s">
        <v>100</v>
      </c>
      <c r="C83" s="243"/>
      <c r="D83" s="243"/>
      <c r="E83" s="244"/>
      <c r="F83" s="115" t="s">
        <v>298</v>
      </c>
      <c r="G83" s="36">
        <v>105997</v>
      </c>
      <c r="H83" s="36">
        <v>0</v>
      </c>
      <c r="I83" s="15">
        <f>G83-H83</f>
        <v>105997</v>
      </c>
      <c r="J83" s="36">
        <v>82796</v>
      </c>
    </row>
    <row r="84" spans="1:10" s="83" customFormat="1" ht="28.5" customHeight="1">
      <c r="A84" s="16" t="s">
        <v>64</v>
      </c>
      <c r="B84" s="242" t="s">
        <v>101</v>
      </c>
      <c r="C84" s="243"/>
      <c r="D84" s="243"/>
      <c r="E84" s="244"/>
      <c r="F84" s="103" t="s">
        <v>302</v>
      </c>
      <c r="G84" s="33">
        <v>2100</v>
      </c>
      <c r="H84" s="33">
        <v>0</v>
      </c>
      <c r="I84" s="15">
        <f>G84-H84</f>
        <v>2100</v>
      </c>
      <c r="J84" s="33">
        <v>565</v>
      </c>
    </row>
    <row r="85" spans="1:10" s="83" customFormat="1" ht="28.5" customHeight="1">
      <c r="A85" s="16" t="s">
        <v>65</v>
      </c>
      <c r="B85" s="242" t="s">
        <v>138</v>
      </c>
      <c r="C85" s="243"/>
      <c r="D85" s="243"/>
      <c r="E85" s="244"/>
      <c r="F85" s="103" t="s">
        <v>303</v>
      </c>
      <c r="G85" s="33">
        <v>13265</v>
      </c>
      <c r="H85" s="33">
        <v>0</v>
      </c>
      <c r="I85" s="17">
        <f>G85-H85</f>
        <v>13265</v>
      </c>
      <c r="J85" s="33">
        <v>22340</v>
      </c>
    </row>
  </sheetData>
  <sheetProtection password="DE3E" sheet="1" objects="1" scenarios="1"/>
  <mergeCells count="82">
    <mergeCell ref="B58:E58"/>
    <mergeCell ref="B57:E57"/>
    <mergeCell ref="B64:E64"/>
    <mergeCell ref="B63:E63"/>
    <mergeCell ref="B62:E62"/>
    <mergeCell ref="B37:E37"/>
    <mergeCell ref="B38:E38"/>
    <mergeCell ref="B39:E39"/>
    <mergeCell ref="B52:E52"/>
    <mergeCell ref="B51:E51"/>
    <mergeCell ref="B50:E50"/>
    <mergeCell ref="B40:E40"/>
    <mergeCell ref="B48:E48"/>
    <mergeCell ref="B47:E47"/>
    <mergeCell ref="B46:E46"/>
    <mergeCell ref="B45:E45"/>
    <mergeCell ref="B44:E44"/>
    <mergeCell ref="B43:E43"/>
    <mergeCell ref="B42:E42"/>
    <mergeCell ref="B41:E41"/>
    <mergeCell ref="B74:E74"/>
    <mergeCell ref="B73:E73"/>
    <mergeCell ref="B85:E85"/>
    <mergeCell ref="B84:E84"/>
    <mergeCell ref="B83:E83"/>
    <mergeCell ref="B82:E82"/>
    <mergeCell ref="B80:E80"/>
    <mergeCell ref="B79:E79"/>
    <mergeCell ref="B78:E78"/>
    <mergeCell ref="B81:E81"/>
    <mergeCell ref="B77:E77"/>
    <mergeCell ref="B76:E76"/>
    <mergeCell ref="B75:E75"/>
    <mergeCell ref="B72:E72"/>
    <mergeCell ref="B70:E70"/>
    <mergeCell ref="B69:E69"/>
    <mergeCell ref="B68:E68"/>
    <mergeCell ref="B67:E67"/>
    <mergeCell ref="B71:E71"/>
    <mergeCell ref="B66:E66"/>
    <mergeCell ref="B65:E65"/>
    <mergeCell ref="B61:E61"/>
    <mergeCell ref="B60:E60"/>
    <mergeCell ref="B59:E59"/>
    <mergeCell ref="B56:E56"/>
    <mergeCell ref="B55:E55"/>
    <mergeCell ref="B54:E54"/>
    <mergeCell ref="B53:E53"/>
    <mergeCell ref="B49:E49"/>
    <mergeCell ref="B29:E29"/>
    <mergeCell ref="B30:E30"/>
    <mergeCell ref="B36:E36"/>
    <mergeCell ref="B35:E35"/>
    <mergeCell ref="B34:E34"/>
    <mergeCell ref="B33:E33"/>
    <mergeCell ref="B32:E32"/>
    <mergeCell ref="B31:E31"/>
    <mergeCell ref="B27:E27"/>
    <mergeCell ref="B26:E26"/>
    <mergeCell ref="B25:E25"/>
    <mergeCell ref="B24:E24"/>
    <mergeCell ref="B28:E28"/>
    <mergeCell ref="B10:E10"/>
    <mergeCell ref="B23:E23"/>
    <mergeCell ref="B22:E22"/>
    <mergeCell ref="B21:E21"/>
    <mergeCell ref="B20:E20"/>
    <mergeCell ref="B19:E19"/>
    <mergeCell ref="B18:E18"/>
    <mergeCell ref="B17:E17"/>
    <mergeCell ref="B15:E15"/>
    <mergeCell ref="B14:E14"/>
    <mergeCell ref="B13:E13"/>
    <mergeCell ref="B12:E12"/>
    <mergeCell ref="B11:E11"/>
    <mergeCell ref="B16:E16"/>
    <mergeCell ref="G4:I4"/>
    <mergeCell ref="G6:H6"/>
    <mergeCell ref="B8:E8"/>
    <mergeCell ref="B9:E9"/>
    <mergeCell ref="B3:E5"/>
    <mergeCell ref="B6:E6"/>
  </mergeCells>
  <printOptions horizontalCentered="1"/>
  <pageMargins left="0.984251968503937" right="0.7086614173228347" top="0.984251968503937" bottom="0.984251968503937" header="0.7874015748031497" footer="0"/>
  <pageSetup firstPageNumber="2" useFirstPageNumber="1" fitToHeight="4" fitToWidth="1" horizontalDpi="600" verticalDpi="600" orientation="portrait" paperSize="9" scale="82" r:id="rId1"/>
  <headerFooter>
    <oddFooter>&amp;R&amp;P</oddFooter>
  </headerFooter>
  <rowBreaks count="1" manualBreakCount="1">
    <brk id="77" max="255" man="1"/>
  </rowBreaks>
  <ignoredErrors>
    <ignoredError sqref="F8:F16 F62:F64 F65:F72 F73:F77 F78:F80 F81:F85 F56:F61 F37:F41 F42:F55" numberStoredAsText="1"/>
    <ignoredError sqref="H49 G78:H78 H61 J78 J49 J61" unlockedFormula="1"/>
    <ignoredError sqref="I61 I49" formula="1" unlockedFormula="1"/>
    <ignoredError sqref="I83:I86 I79:I82 I73:I77 I18:I48 I50:I60 I62:I72 I7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J73"/>
  <sheetViews>
    <sheetView showGridLines="0" zoomScaleSheetLayoutView="100" zoomScalePageLayoutView="0" workbookViewId="0" topLeftCell="A1">
      <selection activeCell="G10" sqref="G10"/>
    </sheetView>
  </sheetViews>
  <sheetFormatPr defaultColWidth="9.140625" defaultRowHeight="19.5" customHeight="1"/>
  <cols>
    <col min="1" max="1" width="5.8515625" style="85" bestFit="1" customWidth="1"/>
    <col min="2" max="2" width="15.00390625" style="45" customWidth="1"/>
    <col min="3" max="3" width="3.00390625" style="45" customWidth="1"/>
    <col min="4" max="4" width="5.8515625" style="45" customWidth="1"/>
    <col min="5" max="5" width="15.8515625" style="45" customWidth="1"/>
    <col min="6" max="6" width="5.7109375" style="86" customWidth="1"/>
    <col min="7" max="8" width="25.7109375" style="81" customWidth="1"/>
    <col min="9" max="9" width="9.140625" style="81" customWidth="1"/>
    <col min="10" max="10" width="14.28125" style="81" customWidth="1"/>
    <col min="11" max="16384" width="9.140625" style="81" customWidth="1"/>
  </cols>
  <sheetData>
    <row r="1" spans="1:10" ht="18.75" customHeight="1">
      <c r="A1" s="141" t="s">
        <v>115</v>
      </c>
      <c r="B1" s="70">
        <f>'Assets sk'!B1</f>
        <v>9999999999</v>
      </c>
      <c r="C1" s="71"/>
      <c r="D1" s="72" t="s">
        <v>208</v>
      </c>
      <c r="E1" s="70">
        <f>'Assets sk'!E1</f>
        <v>99999999</v>
      </c>
      <c r="F1" s="204"/>
      <c r="G1" s="173"/>
      <c r="H1" s="205" t="s">
        <v>139</v>
      </c>
      <c r="J1" s="89"/>
    </row>
    <row r="2" spans="1:8" ht="5.25" customHeight="1">
      <c r="A2" s="194"/>
      <c r="B2" s="195"/>
      <c r="C2" s="195"/>
      <c r="D2" s="195"/>
      <c r="E2" s="195"/>
      <c r="F2" s="175"/>
      <c r="G2" s="176"/>
      <c r="H2" s="199"/>
    </row>
    <row r="3" spans="1:9" s="82" customFormat="1" ht="15" customHeight="1">
      <c r="A3" s="182"/>
      <c r="B3" s="200"/>
      <c r="C3" s="201"/>
      <c r="D3" s="201"/>
      <c r="E3" s="202"/>
      <c r="F3" s="178"/>
      <c r="G3" s="188"/>
      <c r="H3" s="268" t="s">
        <v>166</v>
      </c>
      <c r="I3" s="144"/>
    </row>
    <row r="4" spans="1:9" s="82" customFormat="1" ht="15" customHeight="1">
      <c r="A4" s="182" t="s">
        <v>150</v>
      </c>
      <c r="B4" s="279" t="s">
        <v>167</v>
      </c>
      <c r="C4" s="280"/>
      <c r="D4" s="280"/>
      <c r="E4" s="281"/>
      <c r="F4" s="178" t="s">
        <v>152</v>
      </c>
      <c r="G4" s="268" t="s">
        <v>168</v>
      </c>
      <c r="H4" s="268"/>
      <c r="I4" s="144"/>
    </row>
    <row r="5" spans="1:9" s="82" customFormat="1" ht="15" customHeight="1">
      <c r="A5" s="182" t="s">
        <v>155</v>
      </c>
      <c r="B5" s="279"/>
      <c r="C5" s="280"/>
      <c r="D5" s="280"/>
      <c r="E5" s="281"/>
      <c r="F5" s="183" t="s">
        <v>156</v>
      </c>
      <c r="G5" s="268"/>
      <c r="H5" s="268"/>
      <c r="I5" s="144"/>
    </row>
    <row r="6" spans="1:9" s="82" customFormat="1" ht="15" customHeight="1">
      <c r="A6" s="187" t="s">
        <v>12</v>
      </c>
      <c r="B6" s="276" t="s">
        <v>13</v>
      </c>
      <c r="C6" s="277"/>
      <c r="D6" s="277"/>
      <c r="E6" s="278"/>
      <c r="F6" s="190" t="s">
        <v>14</v>
      </c>
      <c r="G6" s="203">
        <v>4</v>
      </c>
      <c r="H6" s="193">
        <v>5</v>
      </c>
      <c r="I6" s="144"/>
    </row>
    <row r="7" spans="1:8" s="83" customFormat="1" ht="28.5" customHeight="1" thickBot="1">
      <c r="A7" s="133"/>
      <c r="B7" s="230" t="s">
        <v>424</v>
      </c>
      <c r="C7" s="231"/>
      <c r="D7" s="231"/>
      <c r="E7" s="232"/>
      <c r="F7" s="135">
        <v>79</v>
      </c>
      <c r="G7" s="136">
        <f>SUM(G8,G29,G69)</f>
        <v>12165593</v>
      </c>
      <c r="H7" s="136">
        <f>SUM(H8,H29,H69)</f>
        <v>12379738</v>
      </c>
    </row>
    <row r="8" spans="1:8" s="83" customFormat="1" ht="28.5" customHeight="1" thickBot="1">
      <c r="A8" s="13" t="s">
        <v>17</v>
      </c>
      <c r="B8" s="233" t="s">
        <v>380</v>
      </c>
      <c r="C8" s="234"/>
      <c r="D8" s="234"/>
      <c r="E8" s="235"/>
      <c r="F8" s="46">
        <v>80</v>
      </c>
      <c r="G8" s="66">
        <f>SUM(G9,G13,G14,G15,G18,G21,G25,G28)</f>
        <v>7142144</v>
      </c>
      <c r="H8" s="66">
        <f>SUM(H9,H13,H14,H15,H18,H21,H25,H28)</f>
        <v>4681205</v>
      </c>
    </row>
    <row r="9" spans="1:8" s="83" customFormat="1" ht="28.5" customHeight="1" thickBot="1">
      <c r="A9" s="13" t="s">
        <v>26</v>
      </c>
      <c r="B9" s="233" t="s">
        <v>403</v>
      </c>
      <c r="C9" s="234"/>
      <c r="D9" s="234"/>
      <c r="E9" s="235"/>
      <c r="F9" s="46">
        <v>81</v>
      </c>
      <c r="G9" s="66">
        <f>SUM(G10:G12)</f>
        <v>2233951</v>
      </c>
      <c r="H9" s="66">
        <f>SUM(H10:H12)</f>
        <v>906194</v>
      </c>
    </row>
    <row r="10" spans="1:8" s="83" customFormat="1" ht="28.5" customHeight="1">
      <c r="A10" s="14" t="s">
        <v>27</v>
      </c>
      <c r="B10" s="245" t="s">
        <v>172</v>
      </c>
      <c r="C10" s="246"/>
      <c r="D10" s="246"/>
      <c r="E10" s="247"/>
      <c r="F10" s="47">
        <v>82</v>
      </c>
      <c r="G10" s="65">
        <v>2233951</v>
      </c>
      <c r="H10" s="65">
        <v>906194</v>
      </c>
    </row>
    <row r="11" spans="1:8" s="83" customFormat="1" ht="28.5" customHeight="1">
      <c r="A11" s="14" t="s">
        <v>63</v>
      </c>
      <c r="B11" s="252" t="s">
        <v>173</v>
      </c>
      <c r="C11" s="252"/>
      <c r="D11" s="252"/>
      <c r="E11" s="252"/>
      <c r="F11" s="47">
        <v>83</v>
      </c>
      <c r="G11" s="65">
        <v>0</v>
      </c>
      <c r="H11" s="65">
        <v>0</v>
      </c>
    </row>
    <row r="12" spans="1:8" s="83" customFormat="1" ht="28.5" customHeight="1" thickBot="1">
      <c r="A12" s="20" t="s">
        <v>64</v>
      </c>
      <c r="B12" s="282" t="s">
        <v>102</v>
      </c>
      <c r="C12" s="283"/>
      <c r="D12" s="283"/>
      <c r="E12" s="284"/>
      <c r="F12" s="57">
        <v>84</v>
      </c>
      <c r="G12" s="63">
        <v>0</v>
      </c>
      <c r="H12" s="63">
        <v>0</v>
      </c>
    </row>
    <row r="13" spans="1:8" s="83" customFormat="1" ht="28.5" customHeight="1" thickBot="1">
      <c r="A13" s="74" t="s">
        <v>28</v>
      </c>
      <c r="B13" s="274" t="s">
        <v>174</v>
      </c>
      <c r="C13" s="274"/>
      <c r="D13" s="274"/>
      <c r="E13" s="275"/>
      <c r="F13" s="53">
        <v>85</v>
      </c>
      <c r="G13" s="79">
        <v>0</v>
      </c>
      <c r="H13" s="78">
        <v>0</v>
      </c>
    </row>
    <row r="14" spans="1:8" s="83" customFormat="1" ht="28.5" customHeight="1" thickBot="1">
      <c r="A14" s="73" t="s">
        <v>304</v>
      </c>
      <c r="B14" s="272" t="s">
        <v>175</v>
      </c>
      <c r="C14" s="272"/>
      <c r="D14" s="272"/>
      <c r="E14" s="273"/>
      <c r="F14" s="75">
        <v>86</v>
      </c>
      <c r="G14" s="76">
        <v>165969</v>
      </c>
      <c r="H14" s="77">
        <v>165969</v>
      </c>
    </row>
    <row r="15" spans="1:8" s="83" customFormat="1" ht="28.5" customHeight="1" thickBot="1">
      <c r="A15" s="52" t="s">
        <v>31</v>
      </c>
      <c r="B15" s="251" t="s">
        <v>305</v>
      </c>
      <c r="C15" s="251"/>
      <c r="D15" s="251"/>
      <c r="E15" s="251"/>
      <c r="F15" s="53">
        <v>87</v>
      </c>
      <c r="G15" s="66">
        <f>SUM(G16:G17)</f>
        <v>223396</v>
      </c>
      <c r="H15" s="66">
        <f>SUM(H16:H17)</f>
        <v>223396</v>
      </c>
    </row>
    <row r="16" spans="1:8" s="83" customFormat="1" ht="28.5" customHeight="1">
      <c r="A16" s="58" t="s">
        <v>32</v>
      </c>
      <c r="B16" s="265" t="s">
        <v>306</v>
      </c>
      <c r="C16" s="266"/>
      <c r="D16" s="266"/>
      <c r="E16" s="267"/>
      <c r="F16" s="54">
        <v>88</v>
      </c>
      <c r="G16" s="65">
        <f>24232+199164</f>
        <v>223396</v>
      </c>
      <c r="H16" s="65">
        <f>24232+199164</f>
        <v>223396</v>
      </c>
    </row>
    <row r="17" spans="1:8" s="83" customFormat="1" ht="28.5" customHeight="1" thickBot="1">
      <c r="A17" s="20" t="s">
        <v>63</v>
      </c>
      <c r="B17" s="269" t="s">
        <v>307</v>
      </c>
      <c r="C17" s="270"/>
      <c r="D17" s="270"/>
      <c r="E17" s="271"/>
      <c r="F17" s="49">
        <v>89</v>
      </c>
      <c r="G17" s="63">
        <v>0</v>
      </c>
      <c r="H17" s="63">
        <v>0</v>
      </c>
    </row>
    <row r="18" spans="1:8" s="83" customFormat="1" ht="28.5" customHeight="1" thickBot="1">
      <c r="A18" s="52" t="s">
        <v>33</v>
      </c>
      <c r="B18" s="251" t="s">
        <v>308</v>
      </c>
      <c r="C18" s="251"/>
      <c r="D18" s="251"/>
      <c r="E18" s="251"/>
      <c r="F18" s="53">
        <v>90</v>
      </c>
      <c r="G18" s="206">
        <f>SUM(G19:G20)</f>
        <v>638319</v>
      </c>
      <c r="H18" s="206">
        <f>SUM(H19:H20)</f>
        <v>472349</v>
      </c>
    </row>
    <row r="19" spans="1:8" s="83" customFormat="1" ht="28.5" customHeight="1">
      <c r="A19" s="14" t="s">
        <v>309</v>
      </c>
      <c r="B19" s="257" t="s">
        <v>310</v>
      </c>
      <c r="C19" s="258"/>
      <c r="D19" s="258"/>
      <c r="E19" s="259"/>
      <c r="F19" s="47">
        <v>91</v>
      </c>
      <c r="G19" s="65">
        <v>638319</v>
      </c>
      <c r="H19" s="65">
        <v>472349</v>
      </c>
    </row>
    <row r="20" spans="1:8" s="83" customFormat="1" ht="28.5" customHeight="1" thickBot="1">
      <c r="A20" s="18" t="s">
        <v>63</v>
      </c>
      <c r="B20" s="282" t="s">
        <v>425</v>
      </c>
      <c r="C20" s="283"/>
      <c r="D20" s="283"/>
      <c r="E20" s="284"/>
      <c r="F20" s="49">
        <v>92</v>
      </c>
      <c r="G20" s="64">
        <v>0</v>
      </c>
      <c r="H20" s="64">
        <v>0</v>
      </c>
    </row>
    <row r="21" spans="1:8" s="83" customFormat="1" ht="28.5" customHeight="1" thickBot="1">
      <c r="A21" s="52" t="s">
        <v>311</v>
      </c>
      <c r="B21" s="251" t="s">
        <v>312</v>
      </c>
      <c r="C21" s="251"/>
      <c r="D21" s="251"/>
      <c r="E21" s="251"/>
      <c r="F21" s="53">
        <v>93</v>
      </c>
      <c r="G21" s="66">
        <f>SUM(G22:G24)</f>
        <v>13703</v>
      </c>
      <c r="H21" s="66">
        <f>SUM(H22:H24)</f>
        <v>0</v>
      </c>
    </row>
    <row r="22" spans="1:8" s="83" customFormat="1" ht="28.5" customHeight="1">
      <c r="A22" s="50" t="s">
        <v>313</v>
      </c>
      <c r="B22" s="285" t="s">
        <v>314</v>
      </c>
      <c r="C22" s="285"/>
      <c r="D22" s="285"/>
      <c r="E22" s="285"/>
      <c r="F22" s="55">
        <v>94</v>
      </c>
      <c r="G22" s="145">
        <v>13703</v>
      </c>
      <c r="H22" s="145">
        <v>0</v>
      </c>
    </row>
    <row r="23" spans="1:8" s="83" customFormat="1" ht="28.5" customHeight="1">
      <c r="A23" s="51" t="s">
        <v>63</v>
      </c>
      <c r="B23" s="286" t="s">
        <v>404</v>
      </c>
      <c r="C23" s="286"/>
      <c r="D23" s="286"/>
      <c r="E23" s="286"/>
      <c r="F23" s="56">
        <v>95</v>
      </c>
      <c r="G23" s="68">
        <v>0</v>
      </c>
      <c r="H23" s="68">
        <v>0</v>
      </c>
    </row>
    <row r="24" spans="1:8" s="83" customFormat="1" ht="28.5" customHeight="1" thickBot="1">
      <c r="A24" s="16" t="s">
        <v>64</v>
      </c>
      <c r="B24" s="242" t="s">
        <v>176</v>
      </c>
      <c r="C24" s="243"/>
      <c r="D24" s="243"/>
      <c r="E24" s="244"/>
      <c r="F24" s="47">
        <v>96</v>
      </c>
      <c r="G24" s="140">
        <v>0</v>
      </c>
      <c r="H24" s="140">
        <v>0</v>
      </c>
    </row>
    <row r="25" spans="1:8" s="83" customFormat="1" ht="28.5" customHeight="1" thickBot="1">
      <c r="A25" s="13" t="s">
        <v>315</v>
      </c>
      <c r="B25" s="233" t="s">
        <v>316</v>
      </c>
      <c r="C25" s="234"/>
      <c r="D25" s="234"/>
      <c r="E25" s="235"/>
      <c r="F25" s="46">
        <v>97</v>
      </c>
      <c r="G25" s="66">
        <f>SUM(G26:G27)</f>
        <v>2564761</v>
      </c>
      <c r="H25" s="66">
        <f>SUM(H26:H27)</f>
        <v>274978</v>
      </c>
    </row>
    <row r="26" spans="1:8" s="83" customFormat="1" ht="28.5" customHeight="1">
      <c r="A26" s="14" t="s">
        <v>317</v>
      </c>
      <c r="B26" s="245" t="s">
        <v>177</v>
      </c>
      <c r="C26" s="246"/>
      <c r="D26" s="246"/>
      <c r="E26" s="247"/>
      <c r="F26" s="47">
        <v>98</v>
      </c>
      <c r="G26" s="65">
        <v>2564761</v>
      </c>
      <c r="H26" s="65">
        <v>321449</v>
      </c>
    </row>
    <row r="27" spans="1:8" s="83" customFormat="1" ht="28.5" customHeight="1" thickBot="1">
      <c r="A27" s="18" t="s">
        <v>63</v>
      </c>
      <c r="B27" s="248" t="s">
        <v>178</v>
      </c>
      <c r="C27" s="249"/>
      <c r="D27" s="249"/>
      <c r="E27" s="250"/>
      <c r="F27" s="49">
        <v>99</v>
      </c>
      <c r="G27" s="64">
        <v>0</v>
      </c>
      <c r="H27" s="64">
        <v>-46471</v>
      </c>
    </row>
    <row r="28" spans="1:8" s="83" customFormat="1" ht="42.75" customHeight="1" thickBot="1">
      <c r="A28" s="13" t="s">
        <v>318</v>
      </c>
      <c r="B28" s="233" t="s">
        <v>449</v>
      </c>
      <c r="C28" s="234"/>
      <c r="D28" s="234"/>
      <c r="E28" s="235"/>
      <c r="F28" s="46">
        <v>100</v>
      </c>
      <c r="G28" s="66">
        <f>'Assets sk'!I8-('E+L sk'!G9+'E+L sk'!G13+'E+L sk'!G14+'E+L sk'!G15+'E+L sk'!G18+'E+L sk'!G21+'E+L sk'!G25+'E+L sk'!G29+'E+L sk'!G69)</f>
        <v>1302045</v>
      </c>
      <c r="H28" s="66">
        <f>'Assets sk'!J8-('E+L sk'!H9+'E+L sk'!H13+'E+L sk'!H14+'E+L sk'!H15+'E+L sk'!H18+'E+L sk'!H21+'E+L sk'!H25+'E+L sk'!H29+'E+L sk'!H69)</f>
        <v>2638319</v>
      </c>
    </row>
    <row r="29" spans="1:8" s="83" customFormat="1" ht="28.5" customHeight="1" thickBot="1">
      <c r="A29" s="19" t="s">
        <v>18</v>
      </c>
      <c r="B29" s="233" t="s">
        <v>381</v>
      </c>
      <c r="C29" s="234"/>
      <c r="D29" s="234"/>
      <c r="E29" s="235"/>
      <c r="F29" s="46">
        <v>101</v>
      </c>
      <c r="G29" s="66">
        <f>G30+G46+G49+G50+G64+G67+G68</f>
        <v>4919984</v>
      </c>
      <c r="H29" s="66">
        <f>H30+H46+H49+H50+H64+H67+H68</f>
        <v>7585939</v>
      </c>
    </row>
    <row r="30" spans="1:8" s="83" customFormat="1" ht="28.5" customHeight="1" thickBot="1">
      <c r="A30" s="19" t="s">
        <v>19</v>
      </c>
      <c r="B30" s="287" t="s">
        <v>319</v>
      </c>
      <c r="C30" s="287"/>
      <c r="D30" s="287"/>
      <c r="E30" s="287"/>
      <c r="F30" s="46">
        <v>102</v>
      </c>
      <c r="G30" s="66">
        <f>SUM(G31,G35:G45)</f>
        <v>1824020</v>
      </c>
      <c r="H30" s="66">
        <f>SUM(H31,H35:H45)</f>
        <v>2599947</v>
      </c>
    </row>
    <row r="31" spans="1:8" s="83" customFormat="1" ht="28.5" customHeight="1" thickBot="1">
      <c r="A31" s="113" t="s">
        <v>20</v>
      </c>
      <c r="B31" s="251" t="s">
        <v>387</v>
      </c>
      <c r="C31" s="251"/>
      <c r="D31" s="251"/>
      <c r="E31" s="251"/>
      <c r="F31" s="53">
        <v>103</v>
      </c>
      <c r="G31" s="66">
        <f>SUM(G32:G34)</f>
        <v>0</v>
      </c>
      <c r="H31" s="66">
        <f>SUM(H32:H34)</f>
        <v>0</v>
      </c>
    </row>
    <row r="32" spans="1:8" s="83" customFormat="1" ht="28.5" customHeight="1">
      <c r="A32" s="58" t="s">
        <v>250</v>
      </c>
      <c r="B32" s="290" t="s">
        <v>320</v>
      </c>
      <c r="C32" s="290"/>
      <c r="D32" s="290"/>
      <c r="E32" s="290"/>
      <c r="F32" s="54">
        <v>104</v>
      </c>
      <c r="G32" s="65">
        <v>0</v>
      </c>
      <c r="H32" s="65">
        <v>0</v>
      </c>
    </row>
    <row r="33" spans="1:8" s="83" customFormat="1" ht="42.75" customHeight="1">
      <c r="A33" s="51" t="s">
        <v>251</v>
      </c>
      <c r="B33" s="286" t="s">
        <v>321</v>
      </c>
      <c r="C33" s="286"/>
      <c r="D33" s="286"/>
      <c r="E33" s="286"/>
      <c r="F33" s="56">
        <v>105</v>
      </c>
      <c r="G33" s="140">
        <v>0</v>
      </c>
      <c r="H33" s="140">
        <v>0</v>
      </c>
    </row>
    <row r="34" spans="1:8" s="83" customFormat="1" ht="28.5" customHeight="1">
      <c r="A34" s="51" t="s">
        <v>252</v>
      </c>
      <c r="B34" s="286" t="s">
        <v>322</v>
      </c>
      <c r="C34" s="286"/>
      <c r="D34" s="286"/>
      <c r="E34" s="286"/>
      <c r="F34" s="56">
        <v>106</v>
      </c>
      <c r="G34" s="140">
        <v>0</v>
      </c>
      <c r="H34" s="140">
        <v>0</v>
      </c>
    </row>
    <row r="35" spans="1:8" s="83" customFormat="1" ht="28.5" customHeight="1">
      <c r="A35" s="16" t="s">
        <v>63</v>
      </c>
      <c r="B35" s="260" t="s">
        <v>195</v>
      </c>
      <c r="C35" s="261"/>
      <c r="D35" s="261"/>
      <c r="E35" s="264"/>
      <c r="F35" s="37">
        <v>107</v>
      </c>
      <c r="G35" s="140">
        <v>0</v>
      </c>
      <c r="H35" s="140">
        <v>0</v>
      </c>
    </row>
    <row r="36" spans="1:8" s="83" customFormat="1" ht="28.5" customHeight="1">
      <c r="A36" s="16" t="s">
        <v>64</v>
      </c>
      <c r="B36" s="260" t="s">
        <v>323</v>
      </c>
      <c r="C36" s="261"/>
      <c r="D36" s="261"/>
      <c r="E36" s="264"/>
      <c r="F36" s="37">
        <v>108</v>
      </c>
      <c r="G36" s="140">
        <v>0</v>
      </c>
      <c r="H36" s="140">
        <v>0</v>
      </c>
    </row>
    <row r="37" spans="1:8" s="83" customFormat="1" ht="42.75" customHeight="1">
      <c r="A37" s="16" t="s">
        <v>65</v>
      </c>
      <c r="B37" s="260" t="s">
        <v>324</v>
      </c>
      <c r="C37" s="261"/>
      <c r="D37" s="261"/>
      <c r="E37" s="264"/>
      <c r="F37" s="37">
        <v>109</v>
      </c>
      <c r="G37" s="140">
        <v>1533593</v>
      </c>
      <c r="H37" s="140">
        <v>2325931</v>
      </c>
    </row>
    <row r="38" spans="1:8" s="83" customFormat="1" ht="28.5" customHeight="1">
      <c r="A38" s="16" t="s">
        <v>66</v>
      </c>
      <c r="B38" s="260" t="s">
        <v>325</v>
      </c>
      <c r="C38" s="261"/>
      <c r="D38" s="261"/>
      <c r="E38" s="264"/>
      <c r="F38" s="37">
        <v>110</v>
      </c>
      <c r="G38" s="140">
        <v>0</v>
      </c>
      <c r="H38" s="140">
        <v>0</v>
      </c>
    </row>
    <row r="39" spans="1:8" s="83" customFormat="1" ht="28.5" customHeight="1">
      <c r="A39" s="16" t="s">
        <v>67</v>
      </c>
      <c r="B39" s="260" t="s">
        <v>179</v>
      </c>
      <c r="C39" s="261"/>
      <c r="D39" s="261"/>
      <c r="E39" s="264"/>
      <c r="F39" s="37">
        <v>111</v>
      </c>
      <c r="G39" s="140">
        <v>0</v>
      </c>
      <c r="H39" s="140">
        <v>0</v>
      </c>
    </row>
    <row r="40" spans="1:8" s="83" customFormat="1" ht="28.5" customHeight="1">
      <c r="A40" s="16" t="s">
        <v>68</v>
      </c>
      <c r="B40" s="260" t="s">
        <v>180</v>
      </c>
      <c r="C40" s="261"/>
      <c r="D40" s="261"/>
      <c r="E40" s="264"/>
      <c r="F40" s="37">
        <v>112</v>
      </c>
      <c r="G40" s="140">
        <v>0</v>
      </c>
      <c r="H40" s="140">
        <v>0</v>
      </c>
    </row>
    <row r="41" spans="1:8" s="83" customFormat="1" ht="28.5" customHeight="1">
      <c r="A41" s="16" t="s">
        <v>69</v>
      </c>
      <c r="B41" s="260" t="s">
        <v>181</v>
      </c>
      <c r="C41" s="261"/>
      <c r="D41" s="261"/>
      <c r="E41" s="264"/>
      <c r="F41" s="37">
        <v>113</v>
      </c>
      <c r="G41" s="140">
        <v>0</v>
      </c>
      <c r="H41" s="140">
        <v>0</v>
      </c>
    </row>
    <row r="42" spans="1:8" s="83" customFormat="1" ht="28.5" customHeight="1">
      <c r="A42" s="16" t="s">
        <v>70</v>
      </c>
      <c r="B42" s="260" t="s">
        <v>182</v>
      </c>
      <c r="C42" s="261"/>
      <c r="D42" s="261"/>
      <c r="E42" s="264"/>
      <c r="F42" s="37">
        <v>114</v>
      </c>
      <c r="G42" s="140">
        <v>7967</v>
      </c>
      <c r="H42" s="140">
        <v>5975</v>
      </c>
    </row>
    <row r="43" spans="1:8" s="83" customFormat="1" ht="28.5" customHeight="1">
      <c r="A43" s="16" t="s">
        <v>73</v>
      </c>
      <c r="B43" s="260" t="s">
        <v>426</v>
      </c>
      <c r="C43" s="261"/>
      <c r="D43" s="261"/>
      <c r="E43" s="264"/>
      <c r="F43" s="37">
        <v>115</v>
      </c>
      <c r="G43" s="140">
        <v>179345</v>
      </c>
      <c r="H43" s="140">
        <v>263825</v>
      </c>
    </row>
    <row r="44" spans="1:8" s="83" customFormat="1" ht="28.5" customHeight="1">
      <c r="A44" s="16" t="s">
        <v>196</v>
      </c>
      <c r="B44" s="260" t="s">
        <v>405</v>
      </c>
      <c r="C44" s="261"/>
      <c r="D44" s="261"/>
      <c r="E44" s="264"/>
      <c r="F44" s="37">
        <v>116</v>
      </c>
      <c r="G44" s="140">
        <v>0</v>
      </c>
      <c r="H44" s="140">
        <v>0</v>
      </c>
    </row>
    <row r="45" spans="1:8" s="83" customFormat="1" ht="28.5" customHeight="1" thickBot="1">
      <c r="A45" s="18" t="s">
        <v>199</v>
      </c>
      <c r="B45" s="291" t="s">
        <v>183</v>
      </c>
      <c r="C45" s="292"/>
      <c r="D45" s="292"/>
      <c r="E45" s="293"/>
      <c r="F45" s="59">
        <v>117</v>
      </c>
      <c r="G45" s="64">
        <v>103115</v>
      </c>
      <c r="H45" s="64">
        <v>4216</v>
      </c>
    </row>
    <row r="46" spans="1:8" s="83" customFormat="1" ht="28.5" customHeight="1" thickBot="1">
      <c r="A46" s="19" t="s">
        <v>21</v>
      </c>
      <c r="B46" s="233" t="s">
        <v>326</v>
      </c>
      <c r="C46" s="234"/>
      <c r="D46" s="234"/>
      <c r="E46" s="235"/>
      <c r="F46" s="46">
        <v>118</v>
      </c>
      <c r="G46" s="66">
        <f>SUM(G47:G48)</f>
        <v>33465</v>
      </c>
      <c r="H46" s="66">
        <f>SUM(H47:H48)</f>
        <v>65028</v>
      </c>
    </row>
    <row r="47" spans="1:8" s="83" customFormat="1" ht="28.5" customHeight="1">
      <c r="A47" s="14" t="s">
        <v>34</v>
      </c>
      <c r="B47" s="245" t="s">
        <v>327</v>
      </c>
      <c r="C47" s="246"/>
      <c r="D47" s="246"/>
      <c r="E47" s="247"/>
      <c r="F47" s="47">
        <v>119</v>
      </c>
      <c r="G47" s="65">
        <v>0</v>
      </c>
      <c r="H47" s="65">
        <v>0</v>
      </c>
    </row>
    <row r="48" spans="1:8" s="83" customFormat="1" ht="28.5" customHeight="1" thickBot="1">
      <c r="A48" s="20" t="s">
        <v>63</v>
      </c>
      <c r="B48" s="282" t="s">
        <v>328</v>
      </c>
      <c r="C48" s="283"/>
      <c r="D48" s="283"/>
      <c r="E48" s="284"/>
      <c r="F48" s="49">
        <v>120</v>
      </c>
      <c r="G48" s="63">
        <v>33465</v>
      </c>
      <c r="H48" s="63">
        <v>65028</v>
      </c>
    </row>
    <row r="49" spans="1:8" s="83" customFormat="1" ht="28.5" customHeight="1" thickBot="1">
      <c r="A49" s="160" t="s">
        <v>22</v>
      </c>
      <c r="B49" s="288" t="s">
        <v>329</v>
      </c>
      <c r="C49" s="274"/>
      <c r="D49" s="274"/>
      <c r="E49" s="289"/>
      <c r="F49" s="53">
        <v>121</v>
      </c>
      <c r="G49" s="79">
        <v>589192</v>
      </c>
      <c r="H49" s="78">
        <v>829848</v>
      </c>
    </row>
    <row r="50" spans="1:8" s="83" customFormat="1" ht="28.5" customHeight="1" thickBot="1">
      <c r="A50" s="52" t="s">
        <v>35</v>
      </c>
      <c r="B50" s="251" t="s">
        <v>330</v>
      </c>
      <c r="C50" s="251"/>
      <c r="D50" s="251"/>
      <c r="E50" s="251"/>
      <c r="F50" s="53">
        <v>122</v>
      </c>
      <c r="G50" s="66">
        <f>SUM(G51,G55:G63)</f>
        <v>1346607</v>
      </c>
      <c r="H50" s="66">
        <f>SUM(H51,H55:H63)</f>
        <v>2845856</v>
      </c>
    </row>
    <row r="51" spans="1:8" s="83" customFormat="1" ht="28.5" customHeight="1" thickBot="1">
      <c r="A51" s="13" t="s">
        <v>36</v>
      </c>
      <c r="B51" s="287" t="s">
        <v>332</v>
      </c>
      <c r="C51" s="287"/>
      <c r="D51" s="287"/>
      <c r="E51" s="287"/>
      <c r="F51" s="46">
        <v>123</v>
      </c>
      <c r="G51" s="66">
        <f>SUM(G52:G54)</f>
        <v>1153650</v>
      </c>
      <c r="H51" s="66">
        <f>SUM(H52:H54)</f>
        <v>1491643</v>
      </c>
    </row>
    <row r="52" spans="1:8" s="83" customFormat="1" ht="42.75" customHeight="1">
      <c r="A52" s="14" t="s">
        <v>250</v>
      </c>
      <c r="B52" s="245" t="s">
        <v>331</v>
      </c>
      <c r="C52" s="246"/>
      <c r="D52" s="246"/>
      <c r="E52" s="247"/>
      <c r="F52" s="47">
        <v>124</v>
      </c>
      <c r="G52" s="65">
        <v>0</v>
      </c>
      <c r="H52" s="65">
        <v>0</v>
      </c>
    </row>
    <row r="53" spans="1:8" s="83" customFormat="1" ht="54" customHeight="1">
      <c r="A53" s="16" t="s">
        <v>251</v>
      </c>
      <c r="B53" s="242" t="s">
        <v>333</v>
      </c>
      <c r="C53" s="243"/>
      <c r="D53" s="243"/>
      <c r="E53" s="244"/>
      <c r="F53" s="47">
        <v>125</v>
      </c>
      <c r="G53" s="65">
        <v>0</v>
      </c>
      <c r="H53" s="65">
        <v>0</v>
      </c>
    </row>
    <row r="54" spans="1:8" s="83" customFormat="1" ht="28.5" customHeight="1">
      <c r="A54" s="16" t="s">
        <v>252</v>
      </c>
      <c r="B54" s="242" t="s">
        <v>334</v>
      </c>
      <c r="C54" s="243"/>
      <c r="D54" s="243"/>
      <c r="E54" s="244"/>
      <c r="F54" s="47">
        <v>126</v>
      </c>
      <c r="G54" s="140">
        <v>1153650</v>
      </c>
      <c r="H54" s="140">
        <v>1491643</v>
      </c>
    </row>
    <row r="55" spans="1:8" s="83" customFormat="1" ht="28.5" customHeight="1">
      <c r="A55" s="16" t="s">
        <v>63</v>
      </c>
      <c r="B55" s="242" t="s">
        <v>195</v>
      </c>
      <c r="C55" s="243"/>
      <c r="D55" s="243"/>
      <c r="E55" s="244"/>
      <c r="F55" s="47">
        <v>127</v>
      </c>
      <c r="G55" s="140">
        <v>3320</v>
      </c>
      <c r="H55" s="140">
        <v>5610</v>
      </c>
    </row>
    <row r="56" spans="1:8" s="83" customFormat="1" ht="28.5" customHeight="1">
      <c r="A56" s="16" t="s">
        <v>64</v>
      </c>
      <c r="B56" s="242" t="s">
        <v>335</v>
      </c>
      <c r="C56" s="243"/>
      <c r="D56" s="243"/>
      <c r="E56" s="244"/>
      <c r="F56" s="47">
        <v>128</v>
      </c>
      <c r="G56" s="140">
        <v>0</v>
      </c>
      <c r="H56" s="140">
        <v>0</v>
      </c>
    </row>
    <row r="57" spans="1:8" s="83" customFormat="1" ht="42.75" customHeight="1">
      <c r="A57" s="16" t="s">
        <v>65</v>
      </c>
      <c r="B57" s="242" t="s">
        <v>336</v>
      </c>
      <c r="C57" s="243"/>
      <c r="D57" s="243"/>
      <c r="E57" s="244"/>
      <c r="F57" s="47">
        <v>129</v>
      </c>
      <c r="G57" s="140">
        <v>0</v>
      </c>
      <c r="H57" s="140">
        <v>0</v>
      </c>
    </row>
    <row r="58" spans="1:8" s="83" customFormat="1" ht="28.5" customHeight="1">
      <c r="A58" s="16" t="s">
        <v>66</v>
      </c>
      <c r="B58" s="252" t="s">
        <v>184</v>
      </c>
      <c r="C58" s="252"/>
      <c r="D58" s="252"/>
      <c r="E58" s="252"/>
      <c r="F58" s="48">
        <v>130</v>
      </c>
      <c r="G58" s="140">
        <v>0</v>
      </c>
      <c r="H58" s="140">
        <v>0</v>
      </c>
    </row>
    <row r="59" spans="1:8" s="83" customFormat="1" ht="28.5" customHeight="1">
      <c r="A59" s="16" t="s">
        <v>67</v>
      </c>
      <c r="B59" s="242" t="s">
        <v>185</v>
      </c>
      <c r="C59" s="243"/>
      <c r="D59" s="243"/>
      <c r="E59" s="244"/>
      <c r="F59" s="47">
        <v>131</v>
      </c>
      <c r="G59" s="140">
        <v>113357</v>
      </c>
      <c r="H59" s="140">
        <v>137257</v>
      </c>
    </row>
    <row r="60" spans="1:8" s="83" customFormat="1" ht="28.5" customHeight="1">
      <c r="A60" s="16" t="s">
        <v>68</v>
      </c>
      <c r="B60" s="242" t="s">
        <v>418</v>
      </c>
      <c r="C60" s="243"/>
      <c r="D60" s="243"/>
      <c r="E60" s="244"/>
      <c r="F60" s="47">
        <v>132</v>
      </c>
      <c r="G60" s="140">
        <v>35252</v>
      </c>
      <c r="H60" s="140">
        <v>63998</v>
      </c>
    </row>
    <row r="61" spans="1:8" s="83" customFormat="1" ht="28.5" customHeight="1">
      <c r="A61" s="16" t="s">
        <v>69</v>
      </c>
      <c r="B61" s="242" t="s">
        <v>186</v>
      </c>
      <c r="C61" s="243"/>
      <c r="D61" s="243"/>
      <c r="E61" s="244"/>
      <c r="F61" s="47">
        <v>133</v>
      </c>
      <c r="G61" s="140">
        <v>0</v>
      </c>
      <c r="H61" s="140">
        <v>1027518</v>
      </c>
    </row>
    <row r="62" spans="1:8" s="83" customFormat="1" ht="28.5" customHeight="1">
      <c r="A62" s="18" t="s">
        <v>70</v>
      </c>
      <c r="B62" s="252" t="s">
        <v>406</v>
      </c>
      <c r="C62" s="252"/>
      <c r="D62" s="252"/>
      <c r="E62" s="252"/>
      <c r="F62" s="48">
        <v>134</v>
      </c>
      <c r="G62" s="140">
        <v>0</v>
      </c>
      <c r="H62" s="64">
        <v>0</v>
      </c>
    </row>
    <row r="63" spans="1:8" s="83" customFormat="1" ht="28.5" customHeight="1" thickBot="1">
      <c r="A63" s="18" t="s">
        <v>73</v>
      </c>
      <c r="B63" s="294" t="s">
        <v>337</v>
      </c>
      <c r="C63" s="295"/>
      <c r="D63" s="295"/>
      <c r="E63" s="296"/>
      <c r="F63" s="49">
        <v>135</v>
      </c>
      <c r="G63" s="63">
        <v>41028</v>
      </c>
      <c r="H63" s="64">
        <v>119830</v>
      </c>
    </row>
    <row r="64" spans="1:8" s="83" customFormat="1" ht="28.5" customHeight="1" thickBot="1">
      <c r="A64" s="13" t="s">
        <v>103</v>
      </c>
      <c r="B64" s="233" t="s">
        <v>407</v>
      </c>
      <c r="C64" s="234"/>
      <c r="D64" s="234"/>
      <c r="E64" s="235"/>
      <c r="F64" s="46">
        <v>136</v>
      </c>
      <c r="G64" s="66">
        <f>SUM(G65:G66)</f>
        <v>222062</v>
      </c>
      <c r="H64" s="66">
        <f>SUM(H65:H66)</f>
        <v>337481</v>
      </c>
    </row>
    <row r="65" spans="1:8" s="83" customFormat="1" ht="28.5" customHeight="1">
      <c r="A65" s="14" t="s">
        <v>104</v>
      </c>
      <c r="B65" s="245" t="s">
        <v>338</v>
      </c>
      <c r="C65" s="246"/>
      <c r="D65" s="246"/>
      <c r="E65" s="247"/>
      <c r="F65" s="47">
        <v>137</v>
      </c>
      <c r="G65" s="65">
        <v>44814</v>
      </c>
      <c r="H65" s="65">
        <v>49028</v>
      </c>
    </row>
    <row r="66" spans="1:8" s="83" customFormat="1" ht="28.5" customHeight="1" thickBot="1">
      <c r="A66" s="18" t="s">
        <v>63</v>
      </c>
      <c r="B66" s="282" t="s">
        <v>339</v>
      </c>
      <c r="C66" s="283"/>
      <c r="D66" s="283"/>
      <c r="E66" s="284"/>
      <c r="F66" s="49">
        <v>138</v>
      </c>
      <c r="G66" s="63">
        <v>177248</v>
      </c>
      <c r="H66" s="63">
        <v>288453</v>
      </c>
    </row>
    <row r="67" spans="1:8" s="83" customFormat="1" ht="28.5" customHeight="1" thickBot="1">
      <c r="A67" s="52" t="s">
        <v>340</v>
      </c>
      <c r="B67" s="254" t="s">
        <v>187</v>
      </c>
      <c r="C67" s="254"/>
      <c r="D67" s="254"/>
      <c r="E67" s="254"/>
      <c r="F67" s="53">
        <v>139</v>
      </c>
      <c r="G67" s="79">
        <v>904638</v>
      </c>
      <c r="H67" s="78">
        <v>907779</v>
      </c>
    </row>
    <row r="68" spans="1:8" s="83" customFormat="1" ht="28.5" customHeight="1" thickBot="1">
      <c r="A68" s="161" t="s">
        <v>341</v>
      </c>
      <c r="B68" s="297" t="s">
        <v>382</v>
      </c>
      <c r="C68" s="297"/>
      <c r="D68" s="297"/>
      <c r="E68" s="297"/>
      <c r="F68" s="75">
        <v>140</v>
      </c>
      <c r="G68" s="76">
        <v>0</v>
      </c>
      <c r="H68" s="77">
        <v>0</v>
      </c>
    </row>
    <row r="69" spans="1:8" s="83" customFormat="1" ht="28.5" customHeight="1" thickBot="1">
      <c r="A69" s="19" t="s">
        <v>24</v>
      </c>
      <c r="B69" s="233" t="s">
        <v>370</v>
      </c>
      <c r="C69" s="234"/>
      <c r="D69" s="234"/>
      <c r="E69" s="235"/>
      <c r="F69" s="46">
        <v>141</v>
      </c>
      <c r="G69" s="66">
        <f>SUM(G70:G73)</f>
        <v>103465</v>
      </c>
      <c r="H69" s="66">
        <f>SUM(H70:H73)</f>
        <v>112594</v>
      </c>
    </row>
    <row r="70" spans="1:8" s="83" customFormat="1" ht="28.5" customHeight="1">
      <c r="A70" s="14" t="s">
        <v>39</v>
      </c>
      <c r="B70" s="245" t="s">
        <v>105</v>
      </c>
      <c r="C70" s="246"/>
      <c r="D70" s="246"/>
      <c r="E70" s="247"/>
      <c r="F70" s="47">
        <v>142</v>
      </c>
      <c r="G70" s="65">
        <v>0</v>
      </c>
      <c r="H70" s="65">
        <v>0</v>
      </c>
    </row>
    <row r="71" spans="1:8" s="83" customFormat="1" ht="28.5" customHeight="1">
      <c r="A71" s="20" t="s">
        <v>63</v>
      </c>
      <c r="B71" s="242" t="s">
        <v>106</v>
      </c>
      <c r="C71" s="243"/>
      <c r="D71" s="243"/>
      <c r="E71" s="244"/>
      <c r="F71" s="49">
        <v>143</v>
      </c>
      <c r="G71" s="63">
        <v>564</v>
      </c>
      <c r="H71" s="63">
        <v>133</v>
      </c>
    </row>
    <row r="72" spans="1:8" s="83" customFormat="1" ht="28.5" customHeight="1">
      <c r="A72" s="16" t="s">
        <v>64</v>
      </c>
      <c r="B72" s="242" t="s">
        <v>107</v>
      </c>
      <c r="C72" s="243"/>
      <c r="D72" s="243"/>
      <c r="E72" s="244"/>
      <c r="F72" s="48">
        <v>144</v>
      </c>
      <c r="G72" s="140">
        <v>82561</v>
      </c>
      <c r="H72" s="140">
        <v>73711</v>
      </c>
    </row>
    <row r="73" spans="1:8" s="83" customFormat="1" ht="28.5" customHeight="1">
      <c r="A73" s="16" t="s">
        <v>65</v>
      </c>
      <c r="B73" s="242" t="s">
        <v>108</v>
      </c>
      <c r="C73" s="243"/>
      <c r="D73" s="243"/>
      <c r="E73" s="244"/>
      <c r="F73" s="48">
        <v>145</v>
      </c>
      <c r="G73" s="140">
        <v>20340</v>
      </c>
      <c r="H73" s="140">
        <v>38750</v>
      </c>
    </row>
  </sheetData>
  <sheetProtection password="DE3E" sheet="1" objects="1" scenarios="1"/>
  <mergeCells count="72">
    <mergeCell ref="B63:E63"/>
    <mergeCell ref="B61:E61"/>
    <mergeCell ref="B60:E60"/>
    <mergeCell ref="B62:E62"/>
    <mergeCell ref="B68:E68"/>
    <mergeCell ref="B67:E67"/>
    <mergeCell ref="B66:E66"/>
    <mergeCell ref="B65:E65"/>
    <mergeCell ref="B64:E64"/>
    <mergeCell ref="B73:E73"/>
    <mergeCell ref="B72:E72"/>
    <mergeCell ref="B71:E71"/>
    <mergeCell ref="B70:E70"/>
    <mergeCell ref="B69:E69"/>
    <mergeCell ref="B29:E29"/>
    <mergeCell ref="B59:E59"/>
    <mergeCell ref="B58:E58"/>
    <mergeCell ref="B57:E57"/>
    <mergeCell ref="B56:E56"/>
    <mergeCell ref="B30:E30"/>
    <mergeCell ref="B31:E31"/>
    <mergeCell ref="B34:E34"/>
    <mergeCell ref="B32:E32"/>
    <mergeCell ref="B33:E33"/>
    <mergeCell ref="B45:E45"/>
    <mergeCell ref="B40:E40"/>
    <mergeCell ref="B39:E39"/>
    <mergeCell ref="B38:E38"/>
    <mergeCell ref="B37:E37"/>
    <mergeCell ref="B55:E55"/>
    <mergeCell ref="B54:E54"/>
    <mergeCell ref="B35:E35"/>
    <mergeCell ref="B52:E52"/>
    <mergeCell ref="B51:E51"/>
    <mergeCell ref="B44:E44"/>
    <mergeCell ref="B43:E43"/>
    <mergeCell ref="B53:E53"/>
    <mergeCell ref="B50:E50"/>
    <mergeCell ref="B49:E49"/>
    <mergeCell ref="B48:E48"/>
    <mergeCell ref="B47:E47"/>
    <mergeCell ref="B46:E46"/>
    <mergeCell ref="B36:E36"/>
    <mergeCell ref="B41:E41"/>
    <mergeCell ref="B42:E42"/>
    <mergeCell ref="B24:E24"/>
    <mergeCell ref="B23:E23"/>
    <mergeCell ref="B28:E28"/>
    <mergeCell ref="B27:E27"/>
    <mergeCell ref="B26:E26"/>
    <mergeCell ref="B25:E25"/>
    <mergeCell ref="B22:E22"/>
    <mergeCell ref="B21:E21"/>
    <mergeCell ref="B20:E20"/>
    <mergeCell ref="B19:E19"/>
    <mergeCell ref="B15:E15"/>
    <mergeCell ref="B16:E16"/>
    <mergeCell ref="G4:G5"/>
    <mergeCell ref="H3:H5"/>
    <mergeCell ref="B18:E18"/>
    <mergeCell ref="B17:E17"/>
    <mergeCell ref="B14:E14"/>
    <mergeCell ref="B13:E13"/>
    <mergeCell ref="B11:E11"/>
    <mergeCell ref="B10:E10"/>
    <mergeCell ref="B9:E9"/>
    <mergeCell ref="B8:E8"/>
    <mergeCell ref="B7:E7"/>
    <mergeCell ref="B6:E6"/>
    <mergeCell ref="B4:E4"/>
    <mergeCell ref="B5:E5"/>
    <mergeCell ref="B12:E12"/>
  </mergeCells>
  <printOptions horizontalCentered="1"/>
  <pageMargins left="0.984251968503937" right="0.7086614173228347" top="0.984251968503937" bottom="0.984251968503937" header="0" footer="0"/>
  <pageSetup firstPageNumber="6" useFirstPageNumber="1" fitToHeight="3" fitToWidth="1" horizontalDpi="600" verticalDpi="600" orientation="portrait" paperSize="9" scale="83" r:id="rId1"/>
  <headerFooter>
    <oddFooter>&amp;R&amp;P</oddFooter>
  </headerFooter>
  <rowBreaks count="2" manualBreakCount="2">
    <brk id="30" max="7" man="1"/>
    <brk id="54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AP67"/>
  <sheetViews>
    <sheetView showGridLines="0" zoomScaleSheetLayoutView="100" zoomScalePageLayoutView="0" workbookViewId="0" topLeftCell="A1">
      <selection activeCell="I7" sqref="I7"/>
    </sheetView>
  </sheetViews>
  <sheetFormatPr defaultColWidth="9.140625" defaultRowHeight="12.75"/>
  <cols>
    <col min="1" max="1" width="5.8515625" style="95" customWidth="1"/>
    <col min="2" max="2" width="15.00390625" style="96" customWidth="1"/>
    <col min="3" max="3" width="3.00390625" style="96" customWidth="1"/>
    <col min="4" max="4" width="5.8515625" style="96" customWidth="1"/>
    <col min="5" max="5" width="15.00390625" style="96" customWidth="1"/>
    <col min="6" max="6" width="5.8515625" style="99" bestFit="1" customWidth="1"/>
    <col min="7" max="7" width="19.28125" style="92" customWidth="1"/>
    <col min="8" max="8" width="5.7109375" style="92" customWidth="1"/>
    <col min="9" max="9" width="25.00390625" style="92" customWidth="1"/>
    <col min="10" max="10" width="9.140625" style="92" customWidth="1"/>
    <col min="11" max="11" width="14.28125" style="92" customWidth="1"/>
    <col min="12" max="16384" width="9.140625" style="92" customWidth="1"/>
  </cols>
  <sheetData>
    <row r="1" spans="1:42" ht="18.75" customHeight="1">
      <c r="A1" s="146" t="s">
        <v>115</v>
      </c>
      <c r="B1" s="70">
        <f>'Assets sk'!B1</f>
        <v>9999999999</v>
      </c>
      <c r="C1" s="142"/>
      <c r="D1" s="72" t="s">
        <v>208</v>
      </c>
      <c r="E1" s="70">
        <f>'Assets sk'!E1</f>
        <v>99999999</v>
      </c>
      <c r="F1" s="154"/>
      <c r="G1" s="147"/>
      <c r="H1" s="148"/>
      <c r="I1" s="149" t="s">
        <v>188</v>
      </c>
      <c r="J1" s="88"/>
      <c r="K1" s="89"/>
      <c r="L1" s="90"/>
      <c r="M1" s="90"/>
      <c r="N1" s="90"/>
      <c r="O1" s="90"/>
      <c r="P1" s="91"/>
      <c r="Q1" s="9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</row>
    <row r="2" spans="1:42" ht="3.75" customHeight="1">
      <c r="A2" s="116"/>
      <c r="B2" s="117"/>
      <c r="C2" s="117"/>
      <c r="D2" s="117"/>
      <c r="E2" s="117"/>
      <c r="F2" s="117"/>
      <c r="G2" s="150"/>
      <c r="H2" s="150"/>
      <c r="I2" s="151"/>
      <c r="J2" s="88"/>
      <c r="K2" s="81"/>
      <c r="L2" s="90"/>
      <c r="M2" s="90"/>
      <c r="N2" s="90"/>
      <c r="O2" s="90"/>
      <c r="P2" s="91"/>
      <c r="Q2" s="9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</row>
    <row r="3" spans="1:12" s="93" customFormat="1" ht="13.5">
      <c r="A3" s="155"/>
      <c r="B3" s="236" t="s">
        <v>74</v>
      </c>
      <c r="C3" s="237"/>
      <c r="D3" s="237"/>
      <c r="E3" s="238"/>
      <c r="F3" s="156"/>
      <c r="G3" s="315" t="s">
        <v>133</v>
      </c>
      <c r="H3" s="316"/>
      <c r="I3" s="317"/>
      <c r="K3" s="84"/>
      <c r="L3" s="84"/>
    </row>
    <row r="4" spans="1:12" s="93" customFormat="1" ht="38.25">
      <c r="A4" s="152" t="s">
        <v>189</v>
      </c>
      <c r="B4" s="239"/>
      <c r="C4" s="240"/>
      <c r="D4" s="240"/>
      <c r="E4" s="241"/>
      <c r="F4" s="157" t="s">
        <v>190</v>
      </c>
      <c r="G4" s="236" t="s">
        <v>191</v>
      </c>
      <c r="H4" s="238"/>
      <c r="I4" s="152" t="s">
        <v>391</v>
      </c>
      <c r="K4" s="84"/>
      <c r="L4" s="84"/>
    </row>
    <row r="5" spans="1:12" s="93" customFormat="1" ht="18" customHeight="1">
      <c r="A5" s="153" t="s">
        <v>12</v>
      </c>
      <c r="B5" s="319" t="s">
        <v>13</v>
      </c>
      <c r="C5" s="320"/>
      <c r="D5" s="320"/>
      <c r="E5" s="321"/>
      <c r="F5" s="158" t="s">
        <v>14</v>
      </c>
      <c r="G5" s="298">
        <v>1</v>
      </c>
      <c r="H5" s="299"/>
      <c r="I5" s="153">
        <v>2</v>
      </c>
      <c r="K5" s="84"/>
      <c r="L5" s="84"/>
    </row>
    <row r="6" spans="1:12" s="93" customFormat="1" ht="29.25" customHeight="1" thickBot="1">
      <c r="A6" s="137" t="s">
        <v>50</v>
      </c>
      <c r="B6" s="323" t="s">
        <v>392</v>
      </c>
      <c r="C6" s="323"/>
      <c r="D6" s="323"/>
      <c r="E6" s="323"/>
      <c r="F6" s="138">
        <v>1</v>
      </c>
      <c r="G6" s="300">
        <v>15823926</v>
      </c>
      <c r="H6" s="301"/>
      <c r="I6" s="139" t="s">
        <v>16</v>
      </c>
      <c r="K6" s="84"/>
      <c r="L6" s="84"/>
    </row>
    <row r="7" spans="1:12" s="93" customFormat="1" ht="29.25" customHeight="1" thickBot="1">
      <c r="A7" s="118" t="s">
        <v>60</v>
      </c>
      <c r="B7" s="324" t="s">
        <v>383</v>
      </c>
      <c r="C7" s="324"/>
      <c r="D7" s="324"/>
      <c r="E7" s="324"/>
      <c r="F7" s="119">
        <v>2</v>
      </c>
      <c r="G7" s="313">
        <f>SUM(G8:G14)</f>
        <v>15487518</v>
      </c>
      <c r="H7" s="314"/>
      <c r="I7" s="80">
        <f>SUM(I8:I14)</f>
        <v>23580594</v>
      </c>
      <c r="K7" s="84"/>
      <c r="L7" s="84"/>
    </row>
    <row r="8" spans="1:12" s="94" customFormat="1" ht="29.25" customHeight="1">
      <c r="A8" s="120" t="s">
        <v>37</v>
      </c>
      <c r="B8" s="269" t="s">
        <v>197</v>
      </c>
      <c r="C8" s="270"/>
      <c r="D8" s="270"/>
      <c r="E8" s="271"/>
      <c r="F8" s="121">
        <v>3</v>
      </c>
      <c r="G8" s="303">
        <v>78670</v>
      </c>
      <c r="H8" s="304"/>
      <c r="I8" s="63">
        <v>37310</v>
      </c>
      <c r="K8" s="83"/>
      <c r="L8" s="83"/>
    </row>
    <row r="9" spans="1:12" s="94" customFormat="1" ht="29.25" customHeight="1">
      <c r="A9" s="37" t="s">
        <v>38</v>
      </c>
      <c r="B9" s="252" t="s">
        <v>376</v>
      </c>
      <c r="C9" s="252"/>
      <c r="D9" s="252"/>
      <c r="E9" s="252"/>
      <c r="F9" s="122">
        <v>4</v>
      </c>
      <c r="G9" s="300">
        <f>10653919+4580761</f>
        <v>15234680</v>
      </c>
      <c r="H9" s="301"/>
      <c r="I9" s="140">
        <f>16165438+5866494</f>
        <v>22031932</v>
      </c>
      <c r="K9" s="83"/>
      <c r="L9" s="83"/>
    </row>
    <row r="10" spans="1:12" s="94" customFormat="1" ht="29.25" customHeight="1">
      <c r="A10" s="37" t="s">
        <v>41</v>
      </c>
      <c r="B10" s="252" t="s">
        <v>408</v>
      </c>
      <c r="C10" s="252"/>
      <c r="D10" s="252"/>
      <c r="E10" s="252"/>
      <c r="F10" s="122">
        <v>5</v>
      </c>
      <c r="G10" s="300">
        <f>468167-G8</f>
        <v>389497</v>
      </c>
      <c r="H10" s="301"/>
      <c r="I10" s="140">
        <f>465213-I8</f>
        <v>427903</v>
      </c>
      <c r="K10" s="83"/>
      <c r="L10" s="83"/>
    </row>
    <row r="11" spans="1:12" s="94" customFormat="1" ht="29.25" customHeight="1">
      <c r="A11" s="37" t="s">
        <v>43</v>
      </c>
      <c r="B11" s="252" t="s">
        <v>450</v>
      </c>
      <c r="C11" s="252"/>
      <c r="D11" s="252"/>
      <c r="E11" s="252"/>
      <c r="F11" s="122">
        <v>6</v>
      </c>
      <c r="G11" s="300">
        <v>-658832</v>
      </c>
      <c r="H11" s="301"/>
      <c r="I11" s="140">
        <v>938990</v>
      </c>
      <c r="K11" s="83"/>
      <c r="L11" s="83"/>
    </row>
    <row r="12" spans="1:12" s="94" customFormat="1" ht="29.25" customHeight="1">
      <c r="A12" s="37" t="s">
        <v>45</v>
      </c>
      <c r="B12" s="252" t="s">
        <v>192</v>
      </c>
      <c r="C12" s="252"/>
      <c r="D12" s="252"/>
      <c r="E12" s="252"/>
      <c r="F12" s="122">
        <v>7</v>
      </c>
      <c r="G12" s="300">
        <v>104561</v>
      </c>
      <c r="H12" s="301"/>
      <c r="I12" s="140">
        <v>0</v>
      </c>
      <c r="K12" s="83"/>
      <c r="L12" s="83"/>
    </row>
    <row r="13" spans="1:12" s="94" customFormat="1" ht="29.25" customHeight="1">
      <c r="A13" s="37" t="s">
        <v>47</v>
      </c>
      <c r="B13" s="252" t="s">
        <v>377</v>
      </c>
      <c r="C13" s="252"/>
      <c r="D13" s="252"/>
      <c r="E13" s="252"/>
      <c r="F13" s="122">
        <v>8</v>
      </c>
      <c r="G13" s="300">
        <v>72429</v>
      </c>
      <c r="H13" s="301"/>
      <c r="I13" s="140">
        <v>125174</v>
      </c>
      <c r="K13" s="83"/>
      <c r="L13" s="83"/>
    </row>
    <row r="14" spans="1:12" s="94" customFormat="1" ht="29.25" customHeight="1" thickBot="1">
      <c r="A14" s="59" t="s">
        <v>48</v>
      </c>
      <c r="B14" s="322" t="s">
        <v>116</v>
      </c>
      <c r="C14" s="322"/>
      <c r="D14" s="322"/>
      <c r="E14" s="322"/>
      <c r="F14" s="123">
        <v>9</v>
      </c>
      <c r="G14" s="307">
        <f>45442+221071</f>
        <v>266513</v>
      </c>
      <c r="H14" s="308"/>
      <c r="I14" s="64">
        <f>19252+33</f>
        <v>19285</v>
      </c>
      <c r="K14" s="83"/>
      <c r="L14" s="83"/>
    </row>
    <row r="15" spans="1:12" s="94" customFormat="1" ht="29.25" customHeight="1" thickBot="1">
      <c r="A15" s="124" t="s">
        <v>60</v>
      </c>
      <c r="B15" s="251" t="s">
        <v>427</v>
      </c>
      <c r="C15" s="251"/>
      <c r="D15" s="251"/>
      <c r="E15" s="251"/>
      <c r="F15" s="125">
        <v>10</v>
      </c>
      <c r="G15" s="305">
        <f>SUM(G16,G17,G18,G19,G20,G25,G26,G29,G30,G31)</f>
        <v>13813678</v>
      </c>
      <c r="H15" s="306"/>
      <c r="I15" s="66">
        <f>SUM(I16,I17,I18,I19,I20,I25,I26,I29,I30,I31)</f>
        <v>19706696</v>
      </c>
      <c r="K15" s="83"/>
      <c r="L15" s="83"/>
    </row>
    <row r="16" spans="1:12" s="94" customFormat="1" ht="29.25" customHeight="1">
      <c r="A16" s="126" t="s">
        <v>17</v>
      </c>
      <c r="B16" s="318" t="s">
        <v>342</v>
      </c>
      <c r="C16" s="318"/>
      <c r="D16" s="318"/>
      <c r="E16" s="318"/>
      <c r="F16" s="127">
        <v>11</v>
      </c>
      <c r="G16" s="303">
        <v>86338</v>
      </c>
      <c r="H16" s="304"/>
      <c r="I16" s="65">
        <v>78304</v>
      </c>
      <c r="K16" s="83"/>
      <c r="L16" s="83"/>
    </row>
    <row r="17" spans="1:12" s="94" customFormat="1" ht="29.25" customHeight="1">
      <c r="A17" s="128" t="s">
        <v>18</v>
      </c>
      <c r="B17" s="257" t="s">
        <v>343</v>
      </c>
      <c r="C17" s="258"/>
      <c r="D17" s="258"/>
      <c r="E17" s="259"/>
      <c r="F17" s="122">
        <v>12</v>
      </c>
      <c r="G17" s="300">
        <f>8653223-G18</f>
        <v>8653223</v>
      </c>
      <c r="H17" s="301"/>
      <c r="I17" s="140">
        <f>12969196-I18</f>
        <v>12914875</v>
      </c>
      <c r="K17" s="83"/>
      <c r="L17" s="83"/>
    </row>
    <row r="18" spans="1:12" s="94" customFormat="1" ht="29.25" customHeight="1">
      <c r="A18" s="128" t="s">
        <v>24</v>
      </c>
      <c r="B18" s="252" t="s">
        <v>344</v>
      </c>
      <c r="C18" s="252"/>
      <c r="D18" s="252"/>
      <c r="E18" s="252"/>
      <c r="F18" s="122">
        <v>13</v>
      </c>
      <c r="G18" s="300">
        <v>0</v>
      </c>
      <c r="H18" s="301"/>
      <c r="I18" s="140">
        <v>54321</v>
      </c>
      <c r="K18" s="83"/>
      <c r="L18" s="83"/>
    </row>
    <row r="19" spans="1:12" s="94" customFormat="1" ht="29.25" customHeight="1">
      <c r="A19" s="128" t="s">
        <v>25</v>
      </c>
      <c r="B19" s="242" t="s">
        <v>193</v>
      </c>
      <c r="C19" s="243"/>
      <c r="D19" s="243"/>
      <c r="E19" s="244"/>
      <c r="F19" s="122">
        <v>14</v>
      </c>
      <c r="G19" s="300">
        <v>2107050</v>
      </c>
      <c r="H19" s="301"/>
      <c r="I19" s="140">
        <v>3682408</v>
      </c>
      <c r="K19" s="83"/>
      <c r="L19" s="83"/>
    </row>
    <row r="20" spans="1:12" s="94" customFormat="1" ht="29.25" customHeight="1">
      <c r="A20" s="128" t="s">
        <v>40</v>
      </c>
      <c r="B20" s="257" t="s">
        <v>409</v>
      </c>
      <c r="C20" s="258"/>
      <c r="D20" s="258"/>
      <c r="E20" s="259"/>
      <c r="F20" s="122">
        <v>15</v>
      </c>
      <c r="G20" s="309">
        <f>SUM(G21:H24)</f>
        <v>1906692</v>
      </c>
      <c r="H20" s="310"/>
      <c r="I20" s="67">
        <f>SUM(I21:I24)</f>
        <v>2161322</v>
      </c>
      <c r="K20" s="83"/>
      <c r="L20" s="83"/>
    </row>
    <row r="21" spans="1:12" s="94" customFormat="1" ht="29.25" customHeight="1">
      <c r="A21" s="128" t="s">
        <v>345</v>
      </c>
      <c r="B21" s="242" t="s">
        <v>0</v>
      </c>
      <c r="C21" s="243"/>
      <c r="D21" s="243"/>
      <c r="E21" s="244"/>
      <c r="F21" s="122">
        <v>16</v>
      </c>
      <c r="G21" s="300">
        <v>1374295</v>
      </c>
      <c r="H21" s="301"/>
      <c r="I21" s="140">
        <v>1580163</v>
      </c>
      <c r="K21" s="83"/>
      <c r="L21" s="83"/>
    </row>
    <row r="22" spans="1:12" s="94" customFormat="1" ht="29.25" customHeight="1">
      <c r="A22" s="37" t="s">
        <v>63</v>
      </c>
      <c r="B22" s="242" t="s">
        <v>1</v>
      </c>
      <c r="C22" s="243"/>
      <c r="D22" s="243"/>
      <c r="E22" s="244"/>
      <c r="F22" s="122">
        <v>17</v>
      </c>
      <c r="G22" s="300">
        <v>0</v>
      </c>
      <c r="H22" s="301"/>
      <c r="I22" s="140">
        <v>0</v>
      </c>
      <c r="K22" s="83"/>
      <c r="L22" s="83"/>
    </row>
    <row r="23" spans="1:12" s="94" customFormat="1" ht="29.25" customHeight="1">
      <c r="A23" s="37" t="s">
        <v>64</v>
      </c>
      <c r="B23" s="242" t="s">
        <v>2</v>
      </c>
      <c r="C23" s="243"/>
      <c r="D23" s="243"/>
      <c r="E23" s="244"/>
      <c r="F23" s="122">
        <v>18</v>
      </c>
      <c r="G23" s="300">
        <v>525659</v>
      </c>
      <c r="H23" s="301"/>
      <c r="I23" s="140">
        <v>568147</v>
      </c>
      <c r="K23" s="83"/>
      <c r="L23" s="83"/>
    </row>
    <row r="24" spans="1:12" s="94" customFormat="1" ht="29.25" customHeight="1">
      <c r="A24" s="37" t="s">
        <v>65</v>
      </c>
      <c r="B24" s="242" t="s">
        <v>3</v>
      </c>
      <c r="C24" s="243"/>
      <c r="D24" s="243"/>
      <c r="E24" s="244"/>
      <c r="F24" s="122">
        <v>19</v>
      </c>
      <c r="G24" s="300">
        <v>6738</v>
      </c>
      <c r="H24" s="301"/>
      <c r="I24" s="140">
        <v>13012</v>
      </c>
      <c r="K24" s="83"/>
      <c r="L24" s="83"/>
    </row>
    <row r="25" spans="1:12" s="94" customFormat="1" ht="29.25" customHeight="1">
      <c r="A25" s="129" t="s">
        <v>42</v>
      </c>
      <c r="B25" s="242" t="s">
        <v>4</v>
      </c>
      <c r="C25" s="243"/>
      <c r="D25" s="243"/>
      <c r="E25" s="244"/>
      <c r="F25" s="122">
        <v>20</v>
      </c>
      <c r="G25" s="300">
        <v>9460</v>
      </c>
      <c r="H25" s="301"/>
      <c r="I25" s="140">
        <v>11220</v>
      </c>
      <c r="K25" s="83"/>
      <c r="L25" s="83"/>
    </row>
    <row r="26" spans="1:12" s="94" customFormat="1" ht="42.75" customHeight="1">
      <c r="A26" s="128" t="s">
        <v>44</v>
      </c>
      <c r="B26" s="242" t="s">
        <v>346</v>
      </c>
      <c r="C26" s="243"/>
      <c r="D26" s="243"/>
      <c r="E26" s="244"/>
      <c r="F26" s="122">
        <v>21</v>
      </c>
      <c r="G26" s="309">
        <f>SUM(G27:G28)</f>
        <v>620693</v>
      </c>
      <c r="H26" s="310"/>
      <c r="I26" s="67">
        <f>SUM(I27:I28)</f>
        <v>371241</v>
      </c>
      <c r="K26" s="83"/>
      <c r="L26" s="83"/>
    </row>
    <row r="27" spans="1:12" s="94" customFormat="1" ht="28.5" customHeight="1">
      <c r="A27" s="128" t="s">
        <v>347</v>
      </c>
      <c r="B27" s="242" t="s">
        <v>410</v>
      </c>
      <c r="C27" s="243"/>
      <c r="D27" s="243"/>
      <c r="E27" s="244"/>
      <c r="F27" s="122">
        <v>22</v>
      </c>
      <c r="G27" s="300">
        <f>136859+417446</f>
        <v>554305</v>
      </c>
      <c r="H27" s="301"/>
      <c r="I27" s="140">
        <v>371241</v>
      </c>
      <c r="K27" s="83"/>
      <c r="L27" s="83"/>
    </row>
    <row r="28" spans="1:12" s="94" customFormat="1" ht="28.5" customHeight="1">
      <c r="A28" s="37" t="s">
        <v>63</v>
      </c>
      <c r="B28" s="242" t="s">
        <v>411</v>
      </c>
      <c r="C28" s="243"/>
      <c r="D28" s="243"/>
      <c r="E28" s="244"/>
      <c r="F28" s="122">
        <v>23</v>
      </c>
      <c r="G28" s="300">
        <v>66388</v>
      </c>
      <c r="H28" s="301"/>
      <c r="I28" s="140">
        <v>0</v>
      </c>
      <c r="K28" s="83"/>
      <c r="L28" s="83"/>
    </row>
    <row r="29" spans="1:12" s="94" customFormat="1" ht="28.5" customHeight="1">
      <c r="A29" s="128" t="s">
        <v>46</v>
      </c>
      <c r="B29" s="242" t="s">
        <v>134</v>
      </c>
      <c r="C29" s="243"/>
      <c r="D29" s="243"/>
      <c r="E29" s="244"/>
      <c r="F29" s="122">
        <v>24</v>
      </c>
      <c r="G29" s="300">
        <v>181803</v>
      </c>
      <c r="H29" s="301"/>
      <c r="I29" s="140">
        <v>104096</v>
      </c>
      <c r="K29" s="83"/>
      <c r="L29" s="83"/>
    </row>
    <row r="30" spans="1:12" s="94" customFormat="1" ht="28.5" customHeight="1">
      <c r="A30" s="128" t="s">
        <v>37</v>
      </c>
      <c r="B30" s="252" t="s">
        <v>412</v>
      </c>
      <c r="C30" s="252"/>
      <c r="D30" s="252"/>
      <c r="E30" s="252"/>
      <c r="F30" s="122">
        <v>25</v>
      </c>
      <c r="G30" s="302">
        <v>136760</v>
      </c>
      <c r="H30" s="302"/>
      <c r="I30" s="140">
        <v>331242</v>
      </c>
      <c r="K30" s="83"/>
      <c r="L30" s="83"/>
    </row>
    <row r="31" spans="1:12" s="94" customFormat="1" ht="28.5" customHeight="1" thickBot="1">
      <c r="A31" s="130" t="s">
        <v>49</v>
      </c>
      <c r="B31" s="282" t="s">
        <v>428</v>
      </c>
      <c r="C31" s="283"/>
      <c r="D31" s="283"/>
      <c r="E31" s="284"/>
      <c r="F31" s="123">
        <v>26</v>
      </c>
      <c r="G31" s="307">
        <f>-10395+122054</f>
        <v>111659</v>
      </c>
      <c r="H31" s="308"/>
      <c r="I31" s="64">
        <f>-4457+2124</f>
        <v>-2333</v>
      </c>
      <c r="K31" s="83"/>
      <c r="L31" s="83"/>
    </row>
    <row r="32" spans="1:12" s="94" customFormat="1" ht="28.5" customHeight="1" thickBot="1">
      <c r="A32" s="131" t="s">
        <v>62</v>
      </c>
      <c r="B32" s="287" t="s">
        <v>348</v>
      </c>
      <c r="C32" s="287"/>
      <c r="D32" s="287"/>
      <c r="E32" s="287"/>
      <c r="F32" s="125">
        <v>27</v>
      </c>
      <c r="G32" s="305">
        <f>G7-G15</f>
        <v>1673840</v>
      </c>
      <c r="H32" s="306"/>
      <c r="I32" s="66">
        <f>I7-I15</f>
        <v>3873898</v>
      </c>
      <c r="K32" s="83"/>
      <c r="L32" s="83"/>
    </row>
    <row r="33" spans="1:12" s="94" customFormat="1" ht="28.5" customHeight="1" thickBot="1">
      <c r="A33" s="131" t="s">
        <v>50</v>
      </c>
      <c r="B33" s="251" t="s">
        <v>429</v>
      </c>
      <c r="C33" s="251"/>
      <c r="D33" s="251"/>
      <c r="E33" s="251"/>
      <c r="F33" s="125">
        <v>28</v>
      </c>
      <c r="G33" s="305">
        <f>SUM(G8:G12)-SUM(G16:G19)</f>
        <v>4301965</v>
      </c>
      <c r="H33" s="306"/>
      <c r="I33" s="66">
        <f>SUM(I8:I12)-SUM(I16:I19)</f>
        <v>6706227</v>
      </c>
      <c r="K33" s="83"/>
      <c r="L33" s="83"/>
    </row>
    <row r="34" spans="1:12" s="94" customFormat="1" ht="28.5" customHeight="1" thickBot="1">
      <c r="A34" s="131" t="s">
        <v>60</v>
      </c>
      <c r="B34" s="251" t="s">
        <v>384</v>
      </c>
      <c r="C34" s="251"/>
      <c r="D34" s="251"/>
      <c r="E34" s="251"/>
      <c r="F34" s="125">
        <v>29</v>
      </c>
      <c r="G34" s="305">
        <f>SUM(G35:G36,G40,G44,G47:G49)</f>
        <v>557479</v>
      </c>
      <c r="H34" s="306"/>
      <c r="I34" s="66">
        <f>SUM(I35:I36,I40,I44,I47:I49)</f>
        <v>603125</v>
      </c>
      <c r="K34" s="83"/>
      <c r="L34" s="83"/>
    </row>
    <row r="35" spans="1:12" s="94" customFormat="1" ht="28.5" customHeight="1">
      <c r="A35" s="120" t="s">
        <v>51</v>
      </c>
      <c r="B35" s="245" t="s">
        <v>5</v>
      </c>
      <c r="C35" s="246"/>
      <c r="D35" s="246"/>
      <c r="E35" s="247"/>
      <c r="F35" s="127">
        <v>30</v>
      </c>
      <c r="G35" s="303">
        <v>0</v>
      </c>
      <c r="H35" s="304"/>
      <c r="I35" s="65">
        <v>0</v>
      </c>
      <c r="K35" s="83"/>
      <c r="L35" s="83"/>
    </row>
    <row r="36" spans="1:12" s="94" customFormat="1" ht="28.5" customHeight="1">
      <c r="A36" s="37" t="s">
        <v>117</v>
      </c>
      <c r="B36" s="242" t="s">
        <v>430</v>
      </c>
      <c r="C36" s="243"/>
      <c r="D36" s="243"/>
      <c r="E36" s="244"/>
      <c r="F36" s="122">
        <v>31</v>
      </c>
      <c r="G36" s="309">
        <f>SUM(G37:G39)</f>
        <v>82820</v>
      </c>
      <c r="H36" s="310"/>
      <c r="I36" s="67">
        <f>SUM(I37:I39)</f>
        <v>0</v>
      </c>
      <c r="K36" s="83"/>
      <c r="L36" s="83"/>
    </row>
    <row r="37" spans="1:12" s="94" customFormat="1" ht="28.5" customHeight="1">
      <c r="A37" s="16" t="s">
        <v>349</v>
      </c>
      <c r="B37" s="242" t="s">
        <v>352</v>
      </c>
      <c r="C37" s="243"/>
      <c r="D37" s="243"/>
      <c r="E37" s="244"/>
      <c r="F37" s="122">
        <v>32</v>
      </c>
      <c r="G37" s="300">
        <v>82820</v>
      </c>
      <c r="H37" s="301"/>
      <c r="I37" s="140">
        <v>0</v>
      </c>
      <c r="K37" s="83"/>
      <c r="L37" s="83"/>
    </row>
    <row r="38" spans="1:12" s="94" customFormat="1" ht="42.75" customHeight="1">
      <c r="A38" s="16" t="s">
        <v>63</v>
      </c>
      <c r="B38" s="242" t="s">
        <v>431</v>
      </c>
      <c r="C38" s="243"/>
      <c r="D38" s="243"/>
      <c r="E38" s="244"/>
      <c r="F38" s="122">
        <v>33</v>
      </c>
      <c r="G38" s="300">
        <v>0</v>
      </c>
      <c r="H38" s="301"/>
      <c r="I38" s="140">
        <v>0</v>
      </c>
      <c r="K38" s="83"/>
      <c r="L38" s="83"/>
    </row>
    <row r="39" spans="1:12" s="94" customFormat="1" ht="28.5" customHeight="1">
      <c r="A39" s="16" t="s">
        <v>64</v>
      </c>
      <c r="B39" s="242" t="s">
        <v>353</v>
      </c>
      <c r="C39" s="243"/>
      <c r="D39" s="243"/>
      <c r="E39" s="244"/>
      <c r="F39" s="122">
        <v>34</v>
      </c>
      <c r="G39" s="300">
        <v>0</v>
      </c>
      <c r="H39" s="301"/>
      <c r="I39" s="140">
        <v>0</v>
      </c>
      <c r="K39" s="83"/>
      <c r="L39" s="83"/>
    </row>
    <row r="40" spans="1:12" s="94" customFormat="1" ht="28.5" customHeight="1">
      <c r="A40" s="37" t="s">
        <v>53</v>
      </c>
      <c r="B40" s="242" t="s">
        <v>432</v>
      </c>
      <c r="C40" s="243"/>
      <c r="D40" s="243"/>
      <c r="E40" s="244"/>
      <c r="F40" s="122">
        <v>35</v>
      </c>
      <c r="G40" s="300">
        <f>SUM(G41:G43)</f>
        <v>0</v>
      </c>
      <c r="H40" s="301"/>
      <c r="I40" s="140">
        <f>SUM(I41:I43)</f>
        <v>0</v>
      </c>
      <c r="K40" s="83"/>
      <c r="L40" s="83"/>
    </row>
    <row r="41" spans="1:12" s="94" customFormat="1" ht="28.5" customHeight="1">
      <c r="A41" s="16" t="s">
        <v>350</v>
      </c>
      <c r="B41" s="242" t="s">
        <v>354</v>
      </c>
      <c r="C41" s="243"/>
      <c r="D41" s="243"/>
      <c r="E41" s="244"/>
      <c r="F41" s="122">
        <v>36</v>
      </c>
      <c r="G41" s="300">
        <v>0</v>
      </c>
      <c r="H41" s="301"/>
      <c r="I41" s="140">
        <v>0</v>
      </c>
      <c r="K41" s="83"/>
      <c r="L41" s="83"/>
    </row>
    <row r="42" spans="1:12" s="94" customFormat="1" ht="42.75" customHeight="1">
      <c r="A42" s="16" t="s">
        <v>63</v>
      </c>
      <c r="B42" s="242" t="s">
        <v>433</v>
      </c>
      <c r="C42" s="243"/>
      <c r="D42" s="243"/>
      <c r="E42" s="244"/>
      <c r="F42" s="122">
        <v>37</v>
      </c>
      <c r="G42" s="300">
        <v>0</v>
      </c>
      <c r="H42" s="301"/>
      <c r="I42" s="140">
        <v>0</v>
      </c>
      <c r="K42" s="83"/>
      <c r="L42" s="83"/>
    </row>
    <row r="43" spans="1:12" s="94" customFormat="1" ht="28.5" customHeight="1">
      <c r="A43" s="16" t="s">
        <v>64</v>
      </c>
      <c r="B43" s="242" t="s">
        <v>355</v>
      </c>
      <c r="C43" s="243"/>
      <c r="D43" s="243"/>
      <c r="E43" s="244"/>
      <c r="F43" s="122">
        <v>38</v>
      </c>
      <c r="G43" s="300">
        <v>0</v>
      </c>
      <c r="H43" s="301"/>
      <c r="I43" s="140">
        <v>0</v>
      </c>
      <c r="K43" s="83"/>
      <c r="L43" s="83"/>
    </row>
    <row r="44" spans="1:12" s="94" customFormat="1" ht="28.5" customHeight="1">
      <c r="A44" s="37" t="s">
        <v>54</v>
      </c>
      <c r="B44" s="242" t="s">
        <v>371</v>
      </c>
      <c r="C44" s="243"/>
      <c r="D44" s="243"/>
      <c r="E44" s="244"/>
      <c r="F44" s="122">
        <v>39</v>
      </c>
      <c r="G44" s="309">
        <f>SUM(G45:G46)</f>
        <v>34522</v>
      </c>
      <c r="H44" s="310"/>
      <c r="I44" s="67">
        <f>SUM(I45:I46)</f>
        <v>65691</v>
      </c>
      <c r="K44" s="83"/>
      <c r="L44" s="83"/>
    </row>
    <row r="45" spans="1:12" s="94" customFormat="1" ht="28.5" customHeight="1">
      <c r="A45" s="16" t="s">
        <v>351</v>
      </c>
      <c r="B45" s="242" t="s">
        <v>356</v>
      </c>
      <c r="C45" s="243"/>
      <c r="D45" s="243"/>
      <c r="E45" s="244"/>
      <c r="F45" s="122">
        <v>40</v>
      </c>
      <c r="G45" s="300">
        <v>0</v>
      </c>
      <c r="H45" s="301"/>
      <c r="I45" s="140">
        <v>0</v>
      </c>
      <c r="K45" s="83"/>
      <c r="L45" s="83"/>
    </row>
    <row r="46" spans="1:12" s="94" customFormat="1" ht="28.5" customHeight="1">
      <c r="A46" s="16" t="s">
        <v>63</v>
      </c>
      <c r="B46" s="242" t="s">
        <v>357</v>
      </c>
      <c r="C46" s="243"/>
      <c r="D46" s="243"/>
      <c r="E46" s="244"/>
      <c r="F46" s="122">
        <v>41</v>
      </c>
      <c r="G46" s="300">
        <v>34522</v>
      </c>
      <c r="H46" s="301"/>
      <c r="I46" s="140">
        <v>65691</v>
      </c>
      <c r="K46" s="83"/>
      <c r="L46" s="83"/>
    </row>
    <row r="47" spans="1:12" s="94" customFormat="1" ht="28.5" customHeight="1">
      <c r="A47" s="37" t="s">
        <v>56</v>
      </c>
      <c r="B47" s="242" t="s">
        <v>8</v>
      </c>
      <c r="C47" s="243"/>
      <c r="D47" s="243"/>
      <c r="E47" s="244"/>
      <c r="F47" s="122">
        <v>42</v>
      </c>
      <c r="G47" s="300">
        <v>342169</v>
      </c>
      <c r="H47" s="301"/>
      <c r="I47" s="140">
        <v>537434</v>
      </c>
      <c r="K47" s="83"/>
      <c r="L47" s="83"/>
    </row>
    <row r="48" spans="1:12" s="94" customFormat="1" ht="28.5" customHeight="1">
      <c r="A48" s="37" t="s">
        <v>118</v>
      </c>
      <c r="B48" s="242" t="s">
        <v>135</v>
      </c>
      <c r="C48" s="243"/>
      <c r="D48" s="243"/>
      <c r="E48" s="244"/>
      <c r="F48" s="122">
        <v>43</v>
      </c>
      <c r="G48" s="300">
        <v>14818</v>
      </c>
      <c r="H48" s="301"/>
      <c r="I48" s="140">
        <v>0</v>
      </c>
      <c r="K48" s="83"/>
      <c r="L48" s="83"/>
    </row>
    <row r="49" spans="1:12" s="94" customFormat="1" ht="28.5" customHeight="1" thickBot="1">
      <c r="A49" s="59" t="s">
        <v>121</v>
      </c>
      <c r="B49" s="282" t="s">
        <v>10</v>
      </c>
      <c r="C49" s="283"/>
      <c r="D49" s="283"/>
      <c r="E49" s="284"/>
      <c r="F49" s="123">
        <v>44</v>
      </c>
      <c r="G49" s="307">
        <v>83150</v>
      </c>
      <c r="H49" s="308"/>
      <c r="I49" s="64">
        <v>0</v>
      </c>
      <c r="K49" s="83"/>
      <c r="L49" s="83"/>
    </row>
    <row r="50" spans="1:12" s="94" customFormat="1" ht="28.5" customHeight="1" thickBot="1">
      <c r="A50" s="131" t="s">
        <v>60</v>
      </c>
      <c r="B50" s="251" t="s">
        <v>388</v>
      </c>
      <c r="C50" s="251"/>
      <c r="D50" s="251"/>
      <c r="E50" s="251"/>
      <c r="F50" s="125">
        <v>45</v>
      </c>
      <c r="G50" s="305">
        <f>SUM(G51:G54,G57:G59)</f>
        <v>433623</v>
      </c>
      <c r="H50" s="306"/>
      <c r="I50" s="66">
        <f>SUM(I51:I54,I57:I59)</f>
        <v>430651</v>
      </c>
      <c r="K50" s="83"/>
      <c r="L50" s="83"/>
    </row>
    <row r="51" spans="1:12" s="94" customFormat="1" ht="28.5" customHeight="1">
      <c r="A51" s="126" t="s">
        <v>52</v>
      </c>
      <c r="B51" s="257" t="s">
        <v>6</v>
      </c>
      <c r="C51" s="258"/>
      <c r="D51" s="258"/>
      <c r="E51" s="259"/>
      <c r="F51" s="127">
        <v>46</v>
      </c>
      <c r="G51" s="303">
        <v>0</v>
      </c>
      <c r="H51" s="304"/>
      <c r="I51" s="65">
        <v>0</v>
      </c>
      <c r="K51" s="83"/>
      <c r="L51" s="83"/>
    </row>
    <row r="52" spans="1:12" s="94" customFormat="1" ht="28.5" customHeight="1">
      <c r="A52" s="128" t="s">
        <v>55</v>
      </c>
      <c r="B52" s="252" t="s">
        <v>7</v>
      </c>
      <c r="C52" s="252"/>
      <c r="D52" s="252"/>
      <c r="E52" s="252"/>
      <c r="F52" s="122">
        <v>47</v>
      </c>
      <c r="G52" s="302">
        <v>0</v>
      </c>
      <c r="H52" s="302"/>
      <c r="I52" s="140">
        <v>0</v>
      </c>
      <c r="K52" s="83"/>
      <c r="L52" s="83"/>
    </row>
    <row r="53" spans="1:12" s="94" customFormat="1" ht="28.5" customHeight="1">
      <c r="A53" s="128" t="s">
        <v>57</v>
      </c>
      <c r="B53" s="242" t="s">
        <v>413</v>
      </c>
      <c r="C53" s="243"/>
      <c r="D53" s="243"/>
      <c r="E53" s="244"/>
      <c r="F53" s="122">
        <v>48</v>
      </c>
      <c r="G53" s="300">
        <v>99582</v>
      </c>
      <c r="H53" s="301"/>
      <c r="I53" s="140">
        <v>99582</v>
      </c>
      <c r="K53" s="83"/>
      <c r="L53" s="83"/>
    </row>
    <row r="54" spans="1:12" s="94" customFormat="1" ht="28.5" customHeight="1">
      <c r="A54" s="128" t="s">
        <v>58</v>
      </c>
      <c r="B54" s="242" t="s">
        <v>362</v>
      </c>
      <c r="C54" s="243"/>
      <c r="D54" s="243"/>
      <c r="E54" s="244"/>
      <c r="F54" s="122">
        <v>49</v>
      </c>
      <c r="G54" s="309">
        <f>SUM(G55:G56)</f>
        <v>94912</v>
      </c>
      <c r="H54" s="310"/>
      <c r="I54" s="67">
        <f>SUM(I55:I56)</f>
        <v>98745</v>
      </c>
      <c r="K54" s="83"/>
      <c r="L54" s="83"/>
    </row>
    <row r="55" spans="1:12" s="94" customFormat="1" ht="28.5" customHeight="1">
      <c r="A55" s="128" t="s">
        <v>358</v>
      </c>
      <c r="B55" s="242" t="s">
        <v>364</v>
      </c>
      <c r="C55" s="243"/>
      <c r="D55" s="243"/>
      <c r="E55" s="244"/>
      <c r="F55" s="122">
        <v>50</v>
      </c>
      <c r="G55" s="300">
        <v>38173</v>
      </c>
      <c r="H55" s="301"/>
      <c r="I55" s="140">
        <v>0</v>
      </c>
      <c r="K55" s="83"/>
      <c r="L55" s="83"/>
    </row>
    <row r="56" spans="1:12" s="94" customFormat="1" ht="28.5" customHeight="1">
      <c r="A56" s="37" t="s">
        <v>63</v>
      </c>
      <c r="B56" s="242" t="s">
        <v>363</v>
      </c>
      <c r="C56" s="243"/>
      <c r="D56" s="243"/>
      <c r="E56" s="244"/>
      <c r="F56" s="122">
        <v>51</v>
      </c>
      <c r="G56" s="300">
        <f>94912-G55</f>
        <v>56739</v>
      </c>
      <c r="H56" s="301"/>
      <c r="I56" s="140">
        <f>98745-I55</f>
        <v>98745</v>
      </c>
      <c r="K56" s="83"/>
      <c r="L56" s="83"/>
    </row>
    <row r="57" spans="1:12" s="94" customFormat="1" ht="28.5" customHeight="1">
      <c r="A57" s="128" t="s">
        <v>59</v>
      </c>
      <c r="B57" s="242" t="s">
        <v>9</v>
      </c>
      <c r="C57" s="243"/>
      <c r="D57" s="243"/>
      <c r="E57" s="244"/>
      <c r="F57" s="122">
        <v>52</v>
      </c>
      <c r="G57" s="300">
        <v>222533</v>
      </c>
      <c r="H57" s="301"/>
      <c r="I57" s="140">
        <v>199130</v>
      </c>
      <c r="K57" s="83"/>
      <c r="L57" s="83"/>
    </row>
    <row r="58" spans="1:12" s="94" customFormat="1" ht="28.5" customHeight="1">
      <c r="A58" s="128" t="s">
        <v>119</v>
      </c>
      <c r="B58" s="242" t="s">
        <v>136</v>
      </c>
      <c r="C58" s="243"/>
      <c r="D58" s="243"/>
      <c r="E58" s="244"/>
      <c r="F58" s="122">
        <v>53</v>
      </c>
      <c r="G58" s="300">
        <v>0</v>
      </c>
      <c r="H58" s="301"/>
      <c r="I58" s="140">
        <v>0</v>
      </c>
      <c r="K58" s="83"/>
      <c r="L58" s="83"/>
    </row>
    <row r="59" spans="1:12" s="94" customFormat="1" ht="28.5" customHeight="1" thickBot="1">
      <c r="A59" s="130" t="s">
        <v>359</v>
      </c>
      <c r="B59" s="282" t="s">
        <v>11</v>
      </c>
      <c r="C59" s="283"/>
      <c r="D59" s="283"/>
      <c r="E59" s="284"/>
      <c r="F59" s="123">
        <v>54</v>
      </c>
      <c r="G59" s="307">
        <v>16596</v>
      </c>
      <c r="H59" s="308"/>
      <c r="I59" s="64">
        <v>33194</v>
      </c>
      <c r="K59" s="83"/>
      <c r="L59" s="83"/>
    </row>
    <row r="60" spans="1:12" s="94" customFormat="1" ht="28.5" customHeight="1" thickBot="1">
      <c r="A60" s="11" t="s">
        <v>62</v>
      </c>
      <c r="B60" s="287" t="s">
        <v>385</v>
      </c>
      <c r="C60" s="287"/>
      <c r="D60" s="287"/>
      <c r="E60" s="287"/>
      <c r="F60" s="132">
        <v>55</v>
      </c>
      <c r="G60" s="305">
        <f>G34-G50</f>
        <v>123856</v>
      </c>
      <c r="H60" s="306"/>
      <c r="I60" s="66">
        <f>I34-I50</f>
        <v>172474</v>
      </c>
      <c r="K60" s="83"/>
      <c r="L60" s="83"/>
    </row>
    <row r="61" spans="1:11" s="94" customFormat="1" ht="28.5" customHeight="1" thickBot="1">
      <c r="A61" s="11" t="s">
        <v>360</v>
      </c>
      <c r="B61" s="287" t="s">
        <v>414</v>
      </c>
      <c r="C61" s="287"/>
      <c r="D61" s="287"/>
      <c r="E61" s="287"/>
      <c r="F61" s="132">
        <v>56</v>
      </c>
      <c r="G61" s="305">
        <f>G32+G60</f>
        <v>1797696</v>
      </c>
      <c r="H61" s="306"/>
      <c r="I61" s="66">
        <f>I32+I60</f>
        <v>4046372</v>
      </c>
      <c r="J61" s="83"/>
      <c r="K61" s="83"/>
    </row>
    <row r="62" spans="1:11" s="94" customFormat="1" ht="28.5" customHeight="1">
      <c r="A62" s="126" t="s">
        <v>120</v>
      </c>
      <c r="B62" s="269" t="s">
        <v>365</v>
      </c>
      <c r="C62" s="270"/>
      <c r="D62" s="270"/>
      <c r="E62" s="271"/>
      <c r="F62" s="127">
        <v>57</v>
      </c>
      <c r="G62" s="311">
        <f>G63+G64</f>
        <v>495651</v>
      </c>
      <c r="H62" s="312"/>
      <c r="I62" s="159">
        <f>I63+I64</f>
        <v>1408053</v>
      </c>
      <c r="J62" s="83"/>
      <c r="K62" s="83"/>
    </row>
    <row r="63" spans="1:11" s="94" customFormat="1" ht="28.5" customHeight="1">
      <c r="A63" s="128" t="s">
        <v>361</v>
      </c>
      <c r="B63" s="242" t="s">
        <v>366</v>
      </c>
      <c r="C63" s="243"/>
      <c r="D63" s="243"/>
      <c r="E63" s="244"/>
      <c r="F63" s="122">
        <v>58</v>
      </c>
      <c r="G63" s="300">
        <f>39600+361017</f>
        <v>400617</v>
      </c>
      <c r="H63" s="301"/>
      <c r="I63" s="140">
        <f>1371573-929</f>
        <v>1370644</v>
      </c>
      <c r="J63" s="83"/>
      <c r="K63" s="83"/>
    </row>
    <row r="64" spans="1:12" s="94" customFormat="1" ht="28.5" customHeight="1">
      <c r="A64" s="37" t="s">
        <v>63</v>
      </c>
      <c r="B64" s="257" t="s">
        <v>415</v>
      </c>
      <c r="C64" s="258"/>
      <c r="D64" s="258"/>
      <c r="E64" s="259"/>
      <c r="F64" s="122">
        <v>59</v>
      </c>
      <c r="G64" s="300">
        <f>95034</f>
        <v>95034</v>
      </c>
      <c r="H64" s="301"/>
      <c r="I64" s="140">
        <v>37409</v>
      </c>
      <c r="K64" s="83"/>
      <c r="L64" s="83"/>
    </row>
    <row r="65" spans="1:12" s="94" customFormat="1" ht="28.5" customHeight="1" thickBot="1">
      <c r="A65" s="130" t="s">
        <v>61</v>
      </c>
      <c r="B65" s="282" t="s">
        <v>419</v>
      </c>
      <c r="C65" s="283"/>
      <c r="D65" s="283"/>
      <c r="E65" s="284"/>
      <c r="F65" s="123">
        <v>60</v>
      </c>
      <c r="G65" s="307">
        <v>0</v>
      </c>
      <c r="H65" s="308"/>
      <c r="I65" s="64">
        <v>0</v>
      </c>
      <c r="K65" s="83"/>
      <c r="L65" s="83"/>
    </row>
    <row r="66" spans="1:12" s="94" customFormat="1" ht="28.5" customHeight="1" thickBot="1">
      <c r="A66" s="131" t="s">
        <v>360</v>
      </c>
      <c r="B66" s="251" t="s">
        <v>367</v>
      </c>
      <c r="C66" s="251"/>
      <c r="D66" s="251"/>
      <c r="E66" s="251"/>
      <c r="F66" s="125">
        <v>61</v>
      </c>
      <c r="G66" s="305">
        <f>G61-G62-G65</f>
        <v>1302045</v>
      </c>
      <c r="H66" s="306"/>
      <c r="I66" s="66">
        <f>I61-I62-I65</f>
        <v>2638319</v>
      </c>
      <c r="K66" s="83"/>
      <c r="L66" s="83"/>
    </row>
    <row r="67" spans="1:9" s="94" customFormat="1" ht="30" customHeight="1">
      <c r="A67" s="95"/>
      <c r="B67" s="96"/>
      <c r="C67" s="96"/>
      <c r="D67" s="96"/>
      <c r="E67" s="96"/>
      <c r="F67" s="97"/>
      <c r="G67" s="98"/>
      <c r="H67" s="98"/>
      <c r="I67" s="98"/>
    </row>
  </sheetData>
  <sheetProtection password="DE3E" sheet="1" objects="1" scenarios="1"/>
  <mergeCells count="127">
    <mergeCell ref="B10:E10"/>
    <mergeCell ref="B43:E43"/>
    <mergeCell ref="B42:E42"/>
    <mergeCell ref="B37:E37"/>
    <mergeCell ref="B36:E36"/>
    <mergeCell ref="B35:E35"/>
    <mergeCell ref="B41:E41"/>
    <mergeCell ref="B40:E40"/>
    <mergeCell ref="B39:E39"/>
    <mergeCell ref="B38:E38"/>
    <mergeCell ref="B28:E28"/>
    <mergeCell ref="B29:E29"/>
    <mergeCell ref="B30:E30"/>
    <mergeCell ref="B33:E33"/>
    <mergeCell ref="B23:E23"/>
    <mergeCell ref="B22:E22"/>
    <mergeCell ref="B62:E62"/>
    <mergeCell ref="B66:E66"/>
    <mergeCell ref="B65:E65"/>
    <mergeCell ref="B64:E64"/>
    <mergeCell ref="B63:E63"/>
    <mergeCell ref="B57:E57"/>
    <mergeCell ref="B56:E56"/>
    <mergeCell ref="B55:E55"/>
    <mergeCell ref="B20:E20"/>
    <mergeCell ref="B49:E49"/>
    <mergeCell ref="B50:E50"/>
    <mergeCell ref="B46:E46"/>
    <mergeCell ref="B45:E45"/>
    <mergeCell ref="B44:E44"/>
    <mergeCell ref="B61:E61"/>
    <mergeCell ref="B60:E60"/>
    <mergeCell ref="B59:E59"/>
    <mergeCell ref="B58:E58"/>
    <mergeCell ref="B21:E21"/>
    <mergeCell ref="B48:E48"/>
    <mergeCell ref="B25:E25"/>
    <mergeCell ref="B24:E24"/>
    <mergeCell ref="B26:E26"/>
    <mergeCell ref="B27:E27"/>
    <mergeCell ref="G3:I3"/>
    <mergeCell ref="B54:E54"/>
    <mergeCell ref="B53:E53"/>
    <mergeCell ref="B52:E52"/>
    <mergeCell ref="B51:E51"/>
    <mergeCell ref="B9:E9"/>
    <mergeCell ref="B18:E18"/>
    <mergeCell ref="B17:E17"/>
    <mergeCell ref="B16:E16"/>
    <mergeCell ref="B8:E8"/>
    <mergeCell ref="B32:E32"/>
    <mergeCell ref="B31:E31"/>
    <mergeCell ref="B34:E34"/>
    <mergeCell ref="B47:E47"/>
    <mergeCell ref="B19:E19"/>
    <mergeCell ref="B5:E5"/>
    <mergeCell ref="B11:E11"/>
    <mergeCell ref="B12:E12"/>
    <mergeCell ref="B13:E13"/>
    <mergeCell ref="B14:E14"/>
    <mergeCell ref="B15:E15"/>
    <mergeCell ref="B3:E4"/>
    <mergeCell ref="B6:E6"/>
    <mergeCell ref="B7:E7"/>
    <mergeCell ref="G6:H6"/>
    <mergeCell ref="G26:H26"/>
    <mergeCell ref="G25:H25"/>
    <mergeCell ref="G24:H24"/>
    <mergeCell ref="G23:H23"/>
    <mergeCell ref="G22:H22"/>
    <mergeCell ref="G21:H21"/>
    <mergeCell ref="G20:H20"/>
    <mergeCell ref="G19:H19"/>
    <mergeCell ref="G18:H18"/>
    <mergeCell ref="G17:H17"/>
    <mergeCell ref="G11:H11"/>
    <mergeCell ref="G10:H10"/>
    <mergeCell ref="G9:H9"/>
    <mergeCell ref="G8:H8"/>
    <mergeCell ref="G7:H7"/>
    <mergeCell ref="G16:H16"/>
    <mergeCell ref="G15:H15"/>
    <mergeCell ref="G14:H14"/>
    <mergeCell ref="G13:H13"/>
    <mergeCell ref="G12:H12"/>
    <mergeCell ref="G31:H31"/>
    <mergeCell ref="G30:H30"/>
    <mergeCell ref="G29:H29"/>
    <mergeCell ref="G28:H28"/>
    <mergeCell ref="G37:H37"/>
    <mergeCell ref="G36:H36"/>
    <mergeCell ref="G35:H35"/>
    <mergeCell ref="G34:H34"/>
    <mergeCell ref="G33:H33"/>
    <mergeCell ref="G45:H45"/>
    <mergeCell ref="G44:H44"/>
    <mergeCell ref="G43:H43"/>
    <mergeCell ref="G42:H42"/>
    <mergeCell ref="G41:H41"/>
    <mergeCell ref="G40:H40"/>
    <mergeCell ref="G39:H39"/>
    <mergeCell ref="G38:H38"/>
    <mergeCell ref="G32:H32"/>
    <mergeCell ref="G4:H4"/>
    <mergeCell ref="G5:H5"/>
    <mergeCell ref="G53:H53"/>
    <mergeCell ref="G52:H52"/>
    <mergeCell ref="G51:H51"/>
    <mergeCell ref="G50:H50"/>
    <mergeCell ref="G66:H66"/>
    <mergeCell ref="G65:H65"/>
    <mergeCell ref="G64:H64"/>
    <mergeCell ref="G58:H58"/>
    <mergeCell ref="G57:H57"/>
    <mergeCell ref="G56:H56"/>
    <mergeCell ref="G55:H55"/>
    <mergeCell ref="G54:H54"/>
    <mergeCell ref="G63:H63"/>
    <mergeCell ref="G62:H62"/>
    <mergeCell ref="G61:H61"/>
    <mergeCell ref="G60:H60"/>
    <mergeCell ref="G59:H59"/>
    <mergeCell ref="G27:H27"/>
    <mergeCell ref="G49:H49"/>
    <mergeCell ref="G48:H48"/>
    <mergeCell ref="G47:H47"/>
    <mergeCell ref="G46:H46"/>
  </mergeCells>
  <printOptions horizontalCentered="1"/>
  <pageMargins left="0.984251968503937" right="0.7086614173228347" top="0.984251968503937" bottom="0.984251968503937" header="0" footer="0"/>
  <pageSetup firstPageNumber="9" useFirstPageNumber="1" fitToHeight="3" fitToWidth="1" horizontalDpi="600" verticalDpi="600" orientation="portrait" paperSize="9" scale="84" r:id="rId1"/>
  <headerFooter>
    <oddFooter>&amp;R&amp;P</oddFooter>
  </headerFooter>
  <rowBreaks count="2" manualBreakCount="2">
    <brk id="39" max="7" man="1"/>
    <brk id="55" max="8" man="1"/>
  </rowBreaks>
  <ignoredErrors>
    <ignoredError sqref="I66 I60:I61 I50 I54 I44 I40 I36 I32:I34 I26 I15 I9:I14 I16:I25 I27:I31 I35 I37:I39 I41:I43 I45:I49 I57:I59 I51:I53 I62:I65 G26 G32:G34 G40 G44 G54 G50 G60:G61 G9:H12 G62:H64 H60:H61 G51:H53 H50 G57:H59 H54 G45:H49 H44 G41:H43 H40 G36:H39 H32:H34 G27:H31 H26 H55 H56 G14:H15 H13 G66:H66 H65 H35 G17:H17 H16 G19:H25 H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Sikulova, Andrea</dc:creator>
  <cp:keywords/>
  <dc:description/>
  <cp:lastModifiedBy>asikulova</cp:lastModifiedBy>
  <cp:lastPrinted>2014-11-12T13:54:05Z</cp:lastPrinted>
  <dcterms:created xsi:type="dcterms:W3CDTF">2014-01-15T12:26:11Z</dcterms:created>
  <dcterms:modified xsi:type="dcterms:W3CDTF">2014-12-09T15:47:57Z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0x01010050BEFAEEBB1A4A4CA9A3D1E9A0E134B0</vt:lpwstr>
  </property>
</Properties>
</file>